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20" activeTab="0"/>
  </bookViews>
  <sheets>
    <sheet name="Sheet0" sheetId="1" r:id="rId1"/>
    <sheet name="Sheet1" sheetId="2" r:id="rId2"/>
  </sheets>
  <definedNames>
    <definedName name="_xlnm._FilterDatabase" localSheetId="0" hidden="1">'Sheet0'!$A$2:$Y$128</definedName>
    <definedName name="_xlfn.IFERROR" hidden="1">#NAME?</definedName>
  </definedNames>
  <calcPr fullCalcOnLoad="1"/>
</workbook>
</file>

<file path=xl/sharedStrings.xml><?xml version="1.0" encoding="utf-8"?>
<sst xmlns="http://schemas.openxmlformats.org/spreadsheetml/2006/main" count="1829" uniqueCount="878">
  <si>
    <t>批量建单导入模板_60820_12-04-2019__19：51：10</t>
  </si>
  <si>
    <t>品牌</t>
  </si>
  <si>
    <t>品名*</t>
  </si>
  <si>
    <t>商品数量*</t>
  </si>
  <si>
    <t>单位*</t>
  </si>
  <si>
    <t>规格</t>
  </si>
  <si>
    <t>购物网站名称*</t>
  </si>
  <si>
    <t>网站订单号*</t>
  </si>
  <si>
    <t>美国境内运单号*</t>
  </si>
  <si>
    <t>美国收货地址*</t>
  </si>
  <si>
    <t>目的地*</t>
  </si>
  <si>
    <t>对应关口名称*</t>
  </si>
  <si>
    <t>货物价值*</t>
  </si>
  <si>
    <t>报关金额*</t>
  </si>
  <si>
    <t>保价金额*</t>
  </si>
  <si>
    <t>收货人姓名*</t>
  </si>
  <si>
    <t>收货人电话(手机)*</t>
  </si>
  <si>
    <t>收货人身份证号</t>
  </si>
  <si>
    <t>国家*</t>
  </si>
  <si>
    <t>省/州*</t>
  </si>
  <si>
    <t>市*</t>
  </si>
  <si>
    <t>区/县*</t>
  </si>
  <si>
    <t>收货地址*</t>
  </si>
  <si>
    <t>邮编*</t>
  </si>
  <si>
    <t>电子邮箱(收件人)</t>
  </si>
  <si>
    <t>增值服务</t>
  </si>
  <si>
    <t/>
  </si>
  <si>
    <t>真是攻</t>
  </si>
  <si>
    <t>haruko栗川</t>
  </si>
  <si>
    <t>半面妆0807</t>
  </si>
  <si>
    <t>t_1503100173433_0689</t>
  </si>
  <si>
    <t>小阿苏丶</t>
  </si>
  <si>
    <t>仪仪赵</t>
  </si>
  <si>
    <t>凡凡monica</t>
  </si>
  <si>
    <t>claire_yi</t>
  </si>
  <si>
    <t>喜当爹65</t>
  </si>
  <si>
    <t>林呵呵哦</t>
  </si>
  <si>
    <t>北岛田的海</t>
  </si>
  <si>
    <t>很好wg就好yhp</t>
  </si>
  <si>
    <t>青森萌</t>
  </si>
  <si>
    <t>顽皮小思懿</t>
  </si>
  <si>
    <t>兰兰维尼</t>
  </si>
  <si>
    <t>周小辫子就是我</t>
  </si>
  <si>
    <t>哔哩哔哩的节操操</t>
  </si>
  <si>
    <t>。tenny。</t>
  </si>
  <si>
    <t>daiyu123890</t>
  </si>
  <si>
    <t>tb51994667</t>
  </si>
  <si>
    <t>陈小超人2468334392</t>
  </si>
  <si>
    <t>改名了改名了</t>
  </si>
  <si>
    <t>jane27受</t>
  </si>
  <si>
    <t>amzxyun</t>
  </si>
  <si>
    <t>买花宜春尽</t>
  </si>
  <si>
    <t>kim小5浩</t>
  </si>
  <si>
    <t>王许涛静</t>
  </si>
  <si>
    <t>zliliaaa</t>
  </si>
  <si>
    <t>crazydys</t>
  </si>
  <si>
    <t>我是阿钰钰</t>
  </si>
  <si>
    <t>songzi与树</t>
  </si>
  <si>
    <t>夏萝影</t>
  </si>
  <si>
    <t>张志明与余春娇1995</t>
  </si>
  <si>
    <t>缺凯zjy</t>
  </si>
  <si>
    <t>li77621129</t>
  </si>
  <si>
    <t>zhangxiaoyunall</t>
  </si>
  <si>
    <t>绵薄薄</t>
  </si>
  <si>
    <t>hooooncn</t>
  </si>
  <si>
    <t>gjkerhuchjrh</t>
  </si>
  <si>
    <t>tb627863691</t>
  </si>
  <si>
    <t>memorieslonly</t>
  </si>
  <si>
    <t>做个哲学家好累</t>
  </si>
  <si>
    <t>阿菜just</t>
  </si>
  <si>
    <t>xbfyy</t>
  </si>
  <si>
    <t>花样无双</t>
  </si>
  <si>
    <t>依洛维亚</t>
  </si>
  <si>
    <t>笨笨雨jn</t>
  </si>
  <si>
    <t>yennis_555</t>
  </si>
  <si>
    <t>冯雅琳</t>
  </si>
  <si>
    <t>陈玥</t>
  </si>
  <si>
    <t>穆赞园</t>
  </si>
  <si>
    <t>武彤</t>
  </si>
  <si>
    <t>黄尤靖</t>
  </si>
  <si>
    <t>陈林君</t>
  </si>
  <si>
    <t>曾雅婷</t>
  </si>
  <si>
    <t>李林宇</t>
  </si>
  <si>
    <t>苏思雨</t>
  </si>
  <si>
    <t>严涵</t>
  </si>
  <si>
    <t>可乐佩</t>
  </si>
  <si>
    <t>米佳雯</t>
  </si>
  <si>
    <t xml:space="preserve">方依 </t>
  </si>
  <si>
    <t>李玉瑾</t>
  </si>
  <si>
    <t>花无缺</t>
  </si>
  <si>
    <t>MISS 小萍萍</t>
  </si>
  <si>
    <t>尚思彤</t>
  </si>
  <si>
    <t>顾宇晴</t>
  </si>
  <si>
    <t>罗懿</t>
  </si>
  <si>
    <t>胡茜楠</t>
  </si>
  <si>
    <t>周仰</t>
  </si>
  <si>
    <t>张雨婷</t>
  </si>
  <si>
    <t>张祖儿</t>
  </si>
  <si>
    <t>李恬奕</t>
  </si>
  <si>
    <t>戴俣</t>
  </si>
  <si>
    <t>彭家依</t>
  </si>
  <si>
    <t>陈永超</t>
  </si>
  <si>
    <t>成晟</t>
  </si>
  <si>
    <t>韩佳静</t>
  </si>
  <si>
    <t>曾潇耘</t>
  </si>
  <si>
    <t>秦铭谦</t>
  </si>
  <si>
    <t>宁梓茜</t>
  </si>
  <si>
    <t>卓莉莉</t>
  </si>
  <si>
    <t>邓垚</t>
  </si>
  <si>
    <t>张晓钰</t>
  </si>
  <si>
    <t>尤瑞</t>
  </si>
  <si>
    <t>王雨杭</t>
  </si>
  <si>
    <t>牛娅嫚</t>
  </si>
  <si>
    <t>张嘉莹</t>
  </si>
  <si>
    <t>李亚冰</t>
  </si>
  <si>
    <t>王俞懿</t>
  </si>
  <si>
    <t>张晓云</t>
  </si>
  <si>
    <t>罗夏今</t>
  </si>
  <si>
    <t>唐皆颖</t>
  </si>
  <si>
    <t>王秀玲</t>
  </si>
  <si>
    <t>傅诗洁</t>
  </si>
  <si>
    <t>白静</t>
  </si>
  <si>
    <t>蔡子言</t>
  </si>
  <si>
    <t>王越</t>
  </si>
  <si>
    <t>王蕴慈</t>
  </si>
  <si>
    <t>殷缘</t>
  </si>
  <si>
    <t>张静</t>
  </si>
  <si>
    <t>白毓婷</t>
  </si>
  <si>
    <t>黄冯葭</t>
  </si>
  <si>
    <t>黄桃桃</t>
  </si>
  <si>
    <t>迟向英</t>
  </si>
  <si>
    <t>李祯</t>
  </si>
  <si>
    <t>刘欢欢</t>
  </si>
  <si>
    <t>王献辉</t>
  </si>
  <si>
    <t>甄湘策</t>
  </si>
  <si>
    <t>朱秋萍</t>
  </si>
  <si>
    <t>张茵</t>
  </si>
  <si>
    <t>丁天</t>
  </si>
  <si>
    <t xml:space="preserve">罗瑞龙 </t>
  </si>
  <si>
    <t>郭小姐</t>
  </si>
  <si>
    <t>李一凡</t>
  </si>
  <si>
    <t>骆王玉骦</t>
  </si>
  <si>
    <t>马贺</t>
  </si>
  <si>
    <t>王幸清</t>
  </si>
  <si>
    <t>邹怡</t>
  </si>
  <si>
    <t>谢润灿</t>
  </si>
  <si>
    <t>上海</t>
  </si>
  <si>
    <t>上海市</t>
  </si>
  <si>
    <t>松江区</t>
  </si>
  <si>
    <t>九里亭街道涞寅路106弄奥林匹克花园56号楼503</t>
  </si>
  <si>
    <t>北京</t>
  </si>
  <si>
    <t>北京市</t>
  </si>
  <si>
    <t>丰台区</t>
  </si>
  <si>
    <t>新村街道南四环西路怡海花园富润园2号楼5-10</t>
  </si>
  <si>
    <t>湖南省</t>
  </si>
  <si>
    <t>岳阳市</t>
  </si>
  <si>
    <t>汨罗市</t>
  </si>
  <si>
    <t>归义镇湖南省岳阳市汨罗市建设东路胥氏果园</t>
  </si>
  <si>
    <t>广东省</t>
  </si>
  <si>
    <t>广州市</t>
  </si>
  <si>
    <t>越秀区</t>
  </si>
  <si>
    <t>矿泉街道广州市越秀区瑶华中街324号</t>
  </si>
  <si>
    <t>辽宁省</t>
  </si>
  <si>
    <t>大连市</t>
  </si>
  <si>
    <t>金州区</t>
  </si>
  <si>
    <t>友谊街道金华大酒店后门岗</t>
  </si>
  <si>
    <t>黑龙江省</t>
  </si>
  <si>
    <t>大庆市</t>
  </si>
  <si>
    <t>让胡路区</t>
  </si>
  <si>
    <t>龙岗街道阳光佳苑西门超凡口腔</t>
  </si>
  <si>
    <t>河南省</t>
  </si>
  <si>
    <t>新乡市</t>
  </si>
  <si>
    <t>红旗区</t>
  </si>
  <si>
    <t>开发区街道化工路建业花园对面农业发展银行家属院</t>
  </si>
  <si>
    <t>浙江省</t>
  </si>
  <si>
    <t>杭州市</t>
  </si>
  <si>
    <t>余杭区</t>
  </si>
  <si>
    <t>南苑街道临平镇南苑街道临东路172号东湖电商创意园B幢L16榛果草莓工作室</t>
  </si>
  <si>
    <t>福建省</t>
  </si>
  <si>
    <t>漳州市</t>
  </si>
  <si>
    <t>芗城区</t>
  </si>
  <si>
    <t>新桥街道水仙大街温泉佳苑</t>
  </si>
  <si>
    <t>闵行区</t>
  </si>
  <si>
    <t>浦东新区</t>
  </si>
  <si>
    <t>陆家嘴街道乳山四村乳山路114弄16号601</t>
  </si>
  <si>
    <t>湖北省</t>
  </si>
  <si>
    <t>宜昌市</t>
  </si>
  <si>
    <t>西陵区</t>
  </si>
  <si>
    <t>葛洲坝街道宜昌市西陵区樵湖新区六公司大院内大学生公寓</t>
  </si>
  <si>
    <t>四川省</t>
  </si>
  <si>
    <t>成都市</t>
  </si>
  <si>
    <t>成华区</t>
  </si>
  <si>
    <t>二仙桥街道成都理工大学东苑</t>
  </si>
  <si>
    <t>安徽省</t>
  </si>
  <si>
    <t>芜湖市</t>
  </si>
  <si>
    <t>镜湖区</t>
  </si>
  <si>
    <t>弋矶山公共服务中心安徽省芜湖市镜湖区团结一村6号门晓雨童装</t>
  </si>
  <si>
    <t>吉林省</t>
  </si>
  <si>
    <t>长春市</t>
  </si>
  <si>
    <t>绿园区</t>
  </si>
  <si>
    <t>同心街道绿地·长春上海城A区21栋115室（家乐源超市）</t>
  </si>
  <si>
    <t>南充市</t>
  </si>
  <si>
    <t>嘉陵区</t>
  </si>
  <si>
    <t>火花街道嘉兴路99号政协大院</t>
  </si>
  <si>
    <t>天津</t>
  </si>
  <si>
    <t>天津市</t>
  </si>
  <si>
    <t>宁河区</t>
  </si>
  <si>
    <t>天津市宁河区芦台镇运河家园丽月湾</t>
  </si>
  <si>
    <t>武汉市</t>
  </si>
  <si>
    <t>江夏区</t>
  </si>
  <si>
    <t>佛祖岭街道高新大道光谷一路湖口社区</t>
  </si>
  <si>
    <t>虹桥镇吴中路830弄小区7号楼303</t>
  </si>
  <si>
    <t>株洲市</t>
  </si>
  <si>
    <t>荷塘区</t>
  </si>
  <si>
    <t>桂花街道新华东路1318号株洲盐业大楼一品宠屋</t>
  </si>
  <si>
    <t>沈阳市</t>
  </si>
  <si>
    <t>浑南区</t>
  </si>
  <si>
    <t>五三街道浑南东路3号沈阳市浑南实验小学</t>
  </si>
  <si>
    <t>顺义区</t>
  </si>
  <si>
    <t>高丽营镇张南路北京楚和听香服装服饰有限公司</t>
  </si>
  <si>
    <t>河北省</t>
  </si>
  <si>
    <t>廊坊市</t>
  </si>
  <si>
    <t>三河市</t>
  </si>
  <si>
    <t>燕郊经济技术开发区福成5期14-5-1402</t>
  </si>
  <si>
    <t>天河区</t>
  </si>
  <si>
    <t>石牌街道中山大道西55号华南师范大学(石牌校区)南门菜鸟驿站</t>
  </si>
  <si>
    <t>东莞市</t>
  </si>
  <si>
    <t>东城街道火炼树尚书苑172号菜鸟驿站金晖苑2号门（菜鸟驿站：18122972101）</t>
  </si>
  <si>
    <t>石家庄市</t>
  </si>
  <si>
    <t>桥西区</t>
  </si>
  <si>
    <t>汇通街道胜利南街126号泰丰观湖小区11号楼2单元2902</t>
  </si>
  <si>
    <t>郑州市</t>
  </si>
  <si>
    <t>金水区</t>
  </si>
  <si>
    <t>博学路街道郑东新区郑州航院东校区</t>
  </si>
  <si>
    <t>杨浦区</t>
  </si>
  <si>
    <t>控江路街道凤城三村35号楼503-2门旁的鞋柜上</t>
  </si>
  <si>
    <t>长宁区</t>
  </si>
  <si>
    <t>江苏路街道江苏路256弄17号206</t>
  </si>
  <si>
    <t>三明市</t>
  </si>
  <si>
    <t>永安市</t>
  </si>
  <si>
    <t>燕东街道解放路800号儒林苑【放在容珠快递点】</t>
  </si>
  <si>
    <t>重庆</t>
  </si>
  <si>
    <t>重庆市</t>
  </si>
  <si>
    <t>渝北区</t>
  </si>
  <si>
    <t>鸳鸯街道湖云街1号绿地翠谷四期111栋12-3</t>
  </si>
  <si>
    <t>湘潭市</t>
  </si>
  <si>
    <t>岳塘区</t>
  </si>
  <si>
    <t>昭山镇易家湾昭山开发区荷塘乡金湖村湖南城建职业技术学院新湖校区</t>
  </si>
  <si>
    <t>湖州市</t>
  </si>
  <si>
    <t>南浔区</t>
  </si>
  <si>
    <t>南浔镇嘉禾花苑8幢2单元202</t>
  </si>
  <si>
    <t>朝阳区</t>
  </si>
  <si>
    <t>小关街道惠新西街北口千鹤家园10号楼2405</t>
  </si>
  <si>
    <t>番禺区</t>
  </si>
  <si>
    <t>洛浦街道恒达产业园A3栋B梯5楼</t>
  </si>
  <si>
    <t>惠州市</t>
  </si>
  <si>
    <t>惠城区</t>
  </si>
  <si>
    <t>桥东街道江景新苑一区</t>
  </si>
  <si>
    <t>云南省</t>
  </si>
  <si>
    <t>昆明市</t>
  </si>
  <si>
    <t>呈贡区</t>
  </si>
  <si>
    <t>吴家营街道聚贤街768号云南师范大学西区</t>
  </si>
  <si>
    <t>云岗街道朱家坟五里5号北京北方车辆集团有限公司南门</t>
  </si>
  <si>
    <t>沈河区</t>
  </si>
  <si>
    <t>东陵街道120号沈阳农业大学</t>
  </si>
  <si>
    <t>湛江市</t>
  </si>
  <si>
    <t>麻章区</t>
  </si>
  <si>
    <t>麻章镇新湖校区（新校区）：广东省湛江市麻章区雷湖快线职教园基地职教2路广东海洋大学寸金学院新湖校区</t>
  </si>
  <si>
    <t>长沙市</t>
  </si>
  <si>
    <t>岳麓区</t>
  </si>
  <si>
    <t>西湖街道建新安置小区A1栋3单元501</t>
  </si>
  <si>
    <t>珠海市</t>
  </si>
  <si>
    <t>香洲区</t>
  </si>
  <si>
    <t>唐家湾镇金凤路18号北京师范大学珠海分校海华9栋</t>
  </si>
  <si>
    <t>江苏省</t>
  </si>
  <si>
    <t>苏州市</t>
  </si>
  <si>
    <t>吴江区</t>
  </si>
  <si>
    <t>桃源镇铜罗富源花园31栋3单元905室</t>
  </si>
  <si>
    <t>静安区</t>
  </si>
  <si>
    <t>彭浦镇广中西路运城路嘉茵苑67号5B</t>
  </si>
  <si>
    <t>周口市</t>
  </si>
  <si>
    <t>川汇区</t>
  </si>
  <si>
    <t>七一路街道交通路与工农路交叉口路向南100米路东盐业局家属院</t>
  </si>
  <si>
    <t>舟山市</t>
  </si>
  <si>
    <t>定海区</t>
  </si>
  <si>
    <t>白泉镇瑞金路一号上海瑞金医院舟山分院行政楼315</t>
  </si>
  <si>
    <t>上钢新村街道耀华路421弄32号501室</t>
  </si>
  <si>
    <t>万州区</t>
  </si>
  <si>
    <t>百安坝街道重庆三峡医药高等专科学校</t>
  </si>
  <si>
    <t>五三街道浑南红星美凯龙西厅负一层</t>
  </si>
  <si>
    <t>无锡市</t>
  </si>
  <si>
    <t>江阴市</t>
  </si>
  <si>
    <t>江阴高新技术产业开发区锦隆一村43幢401</t>
  </si>
  <si>
    <t>白云区</t>
  </si>
  <si>
    <t>京溪街道广州大道北梅苑直街12号603房</t>
  </si>
  <si>
    <t>古美街道上海市闵行区莲花路310弄古美八村75号403</t>
  </si>
  <si>
    <t>南坑街道顶岱山310号</t>
  </si>
  <si>
    <t>上城区</t>
  </si>
  <si>
    <t>望江街道之江路916号江韵园2幢1单元2403室</t>
  </si>
  <si>
    <t>温江区</t>
  </si>
  <si>
    <t>公平街道四川省成都市温江区惠民路211号</t>
  </si>
  <si>
    <t>九亭镇沪松公路1399弄1519弄九久青年城145号1008</t>
  </si>
  <si>
    <t>山东省</t>
  </si>
  <si>
    <t>济南市</t>
  </si>
  <si>
    <t>历下区</t>
  </si>
  <si>
    <t>建新街道解放路112号历东商务大厦1802</t>
  </si>
  <si>
    <t>鞍山市</t>
  </si>
  <si>
    <t>立山区</t>
  </si>
  <si>
    <t>千山街道文化岛西路中冶玉峦湾2期435号楼1－601</t>
  </si>
  <si>
    <t>西城区</t>
  </si>
  <si>
    <t>白纸坊街道清芷园5号楼C座1006室</t>
  </si>
  <si>
    <t>嘉定区</t>
  </si>
  <si>
    <t>马陆镇胜辛路洪德路1285弄13号603室</t>
  </si>
  <si>
    <t>川沙新镇民贤路28弄云川公寓14号201室</t>
  </si>
  <si>
    <t>四平市</t>
  </si>
  <si>
    <t>铁东区</t>
  </si>
  <si>
    <t>北市场街道南一纬二马路156号鑫隆阀门洁具经销处</t>
  </si>
  <si>
    <t>静安寺街道华山路328号氪空间138室</t>
  </si>
  <si>
    <t>海珠区</t>
  </si>
  <si>
    <t>江南中街道江南大道中69号得胜岗30号楼</t>
  </si>
  <si>
    <t>莘庄镇莘朱路莘南花苑一村51号101室</t>
  </si>
  <si>
    <t>厦门市</t>
  </si>
  <si>
    <t>思明区</t>
  </si>
  <si>
    <t>鹭江街道厦禾路261-271号源昌国际城2期</t>
  </si>
  <si>
    <t>天目西路街道恒丰路31号金锋大厦2801</t>
  </si>
  <si>
    <t>威海市</t>
  </si>
  <si>
    <t>文登区</t>
  </si>
  <si>
    <t>文登营镇虎山中路职教家园294楼502室</t>
  </si>
  <si>
    <t>铁西区</t>
  </si>
  <si>
    <t>永发街道铁西区旧堡路65号千山区人民检察院</t>
  </si>
  <si>
    <t>东城区</t>
  </si>
  <si>
    <t>朝阳门街道北京市朝阳门内大街296号瀚海科技大厦A座三层</t>
  </si>
  <si>
    <t>双马街道德国工业园格林路2号湘江液压制造有限公司</t>
  </si>
  <si>
    <t>深泽县</t>
  </si>
  <si>
    <t>深泽镇汇景园小区（放门岗谢谢~）</t>
  </si>
  <si>
    <t>棠下街道正南大街42号菜鸟驿站</t>
  </si>
  <si>
    <t>高碑店镇八里庄东里金地名京小区C座2单元301室</t>
  </si>
  <si>
    <t>鸠江区</t>
  </si>
  <si>
    <t>官陡街道北京中路8号安徽工程大学</t>
  </si>
  <si>
    <t>深圳市</t>
  </si>
  <si>
    <t>光明区</t>
  </si>
  <si>
    <t>凤凰街道塘家大道17号803</t>
  </si>
  <si>
    <t>衡阳市</t>
  </si>
  <si>
    <t>珠晖区</t>
  </si>
  <si>
    <t>粤汉街道湖南省衡阳市珠晖区东方巴黎粵汉街道</t>
  </si>
  <si>
    <t>宝山区</t>
  </si>
  <si>
    <t>杨行镇江杨北路1568弄万业紫辰苑40号1203</t>
  </si>
  <si>
    <t>甘肃省</t>
  </si>
  <si>
    <t>陇南市</t>
  </si>
  <si>
    <t>康县</t>
  </si>
  <si>
    <t>望关镇307省道望关镇人民政府</t>
  </si>
  <si>
    <t>贵州省</t>
  </si>
  <si>
    <t>毕节市</t>
  </si>
  <si>
    <t>七星关区</t>
  </si>
  <si>
    <t>麻园街道郭家湾龙港佳苑小区E栋</t>
  </si>
  <si>
    <t>哈尔滨市</t>
  </si>
  <si>
    <t>松北区</t>
  </si>
  <si>
    <t>松浦街道浦源路2468号黑龙江科技大学</t>
  </si>
  <si>
    <t>湖里区</t>
  </si>
  <si>
    <t>闽南古镇A区704</t>
  </si>
  <si>
    <t>盐田区</t>
  </si>
  <si>
    <t>梅沙街道环梅路26号南门心海珈蓝A座809</t>
  </si>
  <si>
    <t>龙山街道逸静丰豪4栋20-2</t>
  </si>
  <si>
    <t>芙蓉区</t>
  </si>
  <si>
    <t>东屯渡街道扬帆小区F14栋</t>
  </si>
  <si>
    <t>JY201912041307</t>
  </si>
  <si>
    <t>JY201912041306</t>
  </si>
  <si>
    <t>JY201912041294</t>
  </si>
  <si>
    <t>JY201912041293</t>
  </si>
  <si>
    <t>JY201912041292</t>
  </si>
  <si>
    <t>JY201912041281</t>
  </si>
  <si>
    <t>JY201912041273</t>
  </si>
  <si>
    <t>JY201912041272</t>
  </si>
  <si>
    <t>JY201912030430</t>
  </si>
  <si>
    <t>JY201912030284</t>
  </si>
  <si>
    <t>JY201912030196</t>
  </si>
  <si>
    <t>JY201912020510</t>
  </si>
  <si>
    <t>JY201912020355</t>
  </si>
  <si>
    <t>JY201912020119</t>
  </si>
  <si>
    <t>JY201912011317</t>
  </si>
  <si>
    <t>JY201912010548</t>
  </si>
  <si>
    <t>JY201912010493</t>
  </si>
  <si>
    <t>JY201912010470</t>
  </si>
  <si>
    <t>JY201912010410</t>
  </si>
  <si>
    <t>JY201912010367</t>
  </si>
  <si>
    <t>JY201912010270</t>
  </si>
  <si>
    <t>JY201912010258</t>
  </si>
  <si>
    <t>JY201911300877</t>
  </si>
  <si>
    <t>JY201911300821</t>
  </si>
  <si>
    <t>JY201911300805</t>
  </si>
  <si>
    <t>JY201911300722</t>
  </si>
  <si>
    <t>JY201911300720</t>
  </si>
  <si>
    <t>JY201911300688</t>
  </si>
  <si>
    <t>JY201911300305</t>
  </si>
  <si>
    <t>JY201911300300</t>
  </si>
  <si>
    <t>JY201911300246</t>
  </si>
  <si>
    <t>JY201911300242</t>
  </si>
  <si>
    <t>JY201911300241</t>
  </si>
  <si>
    <t>JY201911300151</t>
  </si>
  <si>
    <t>JY201911300051</t>
  </si>
  <si>
    <t>JY201911291441</t>
  </si>
  <si>
    <t>JY201911291340</t>
  </si>
  <si>
    <t>JY201911290365</t>
  </si>
  <si>
    <t>JY201911290334</t>
  </si>
  <si>
    <t>JY201911290314</t>
  </si>
  <si>
    <t>JY201911290310</t>
  </si>
  <si>
    <t>JY201911290290</t>
  </si>
  <si>
    <t>JY201911290270</t>
  </si>
  <si>
    <t>JY201911290259</t>
  </si>
  <si>
    <t>JY201911280759</t>
  </si>
  <si>
    <t>JY201911280640</t>
  </si>
  <si>
    <t>JY201911280334</t>
  </si>
  <si>
    <t>JY201911280070</t>
  </si>
  <si>
    <t>JY201911280011</t>
  </si>
  <si>
    <t>JY201911271562</t>
  </si>
  <si>
    <t>JY201911271521</t>
  </si>
  <si>
    <t>JY201911271110</t>
  </si>
  <si>
    <t>JY201911271099</t>
  </si>
  <si>
    <t>JY201911271084</t>
  </si>
  <si>
    <t>JY201911270984</t>
  </si>
  <si>
    <t>JY201911270973</t>
  </si>
  <si>
    <t>JY201911270947</t>
  </si>
  <si>
    <t>JY201911270942</t>
  </si>
  <si>
    <t>JY201911270939</t>
  </si>
  <si>
    <t>JY201911270309</t>
  </si>
  <si>
    <t>JY201911270225</t>
  </si>
  <si>
    <t>JY201911260315</t>
  </si>
  <si>
    <t>JY201911240182</t>
  </si>
  <si>
    <t>JY201911160248</t>
  </si>
  <si>
    <t>JY201911130508</t>
  </si>
  <si>
    <t>JY2019111114286</t>
  </si>
  <si>
    <t>JY2019111114164</t>
  </si>
  <si>
    <t>JY2019111113794</t>
  </si>
  <si>
    <t>JY2019111112296</t>
  </si>
  <si>
    <t>JY2019111110243</t>
  </si>
  <si>
    <t>JY201911119907</t>
  </si>
  <si>
    <t>JY201911119247</t>
  </si>
  <si>
    <t>JY201911117748</t>
  </si>
  <si>
    <t>JY201911116917</t>
  </si>
  <si>
    <t>JY201911116769</t>
  </si>
  <si>
    <t>JY201911116616</t>
  </si>
  <si>
    <t>JY201911116599</t>
  </si>
  <si>
    <t>JY201911115051</t>
  </si>
  <si>
    <t>JY201911114354</t>
  </si>
  <si>
    <t>JY201911112583</t>
  </si>
  <si>
    <t>JY201911112028</t>
  </si>
  <si>
    <t>JY201911111312</t>
  </si>
  <si>
    <t>JY201911110987</t>
  </si>
  <si>
    <t>JY201911110362</t>
  </si>
  <si>
    <t>纽约公司</t>
  </si>
  <si>
    <t>大陆</t>
  </si>
  <si>
    <r>
      <t>H</t>
    </r>
    <r>
      <rPr>
        <sz val="10"/>
        <rFont val="微软雅黑"/>
        <family val="2"/>
      </rPr>
      <t>关</t>
    </r>
  </si>
  <si>
    <t>克罗心3607</t>
  </si>
  <si>
    <t>姚壹然</t>
  </si>
  <si>
    <t>wanghan199433</t>
  </si>
  <si>
    <t>鱼丝妹</t>
  </si>
  <si>
    <t>嗨花花小姐</t>
  </si>
  <si>
    <t>酒足饭饱勾二嫂you</t>
  </si>
  <si>
    <t>金俊秀的鸭屁屁</t>
  </si>
  <si>
    <t>endless2017</t>
  </si>
  <si>
    <t>小阿涵666</t>
  </si>
  <si>
    <t>你有病吧我知道</t>
  </si>
  <si>
    <t>tiantian945411</t>
  </si>
  <si>
    <t>tb_1711090</t>
  </si>
  <si>
    <t>yinyuan30826020</t>
  </si>
  <si>
    <t>张静199605</t>
  </si>
  <si>
    <t>白白的熊猫27</t>
  </si>
  <si>
    <t>寂寞之人鱼</t>
  </si>
  <si>
    <t>炸鱼大宝贝</t>
  </si>
  <si>
    <t>tb587723958</t>
  </si>
  <si>
    <t>旋转2</t>
  </si>
  <si>
    <t>稽友稽友稽友</t>
  </si>
  <si>
    <t>哼唧熊小喵胖头鱼</t>
  </si>
  <si>
    <t>王佳程05</t>
  </si>
  <si>
    <t>zxc199705</t>
  </si>
  <si>
    <t>tb8531799_11</t>
  </si>
  <si>
    <t>逗比桃子</t>
  </si>
  <si>
    <t>繁花似燼</t>
  </si>
  <si>
    <t>请叫我小丑21872491</t>
  </si>
  <si>
    <t>歪歪起得早</t>
  </si>
  <si>
    <t>tb14165349</t>
  </si>
  <si>
    <t>tb59785333</t>
  </si>
  <si>
    <t>t_1492489630504_0687</t>
  </si>
  <si>
    <t>安琪1996</t>
  </si>
  <si>
    <t>tiamo8728</t>
  </si>
  <si>
    <t>邹邹邹小台</t>
  </si>
  <si>
    <t>件</t>
  </si>
  <si>
    <t>HK-BB-VEFB</t>
  </si>
  <si>
    <t>HK-Wonderstruck-Enchanted-100ml</t>
  </si>
  <si>
    <t>HK-BB-ISSF-Porcelain</t>
  </si>
  <si>
    <t>HK-Huda-PBML-Poolparty</t>
  </si>
  <si>
    <t>HK-Huda-PBML-Thirddate</t>
  </si>
  <si>
    <t>HK-UD-SNWF-20NN</t>
  </si>
  <si>
    <t>HK-YSL-AllHours-B10</t>
  </si>
  <si>
    <t>US-BF-FB-16</t>
  </si>
  <si>
    <t>US-BF-gianibernini-36</t>
  </si>
  <si>
    <t>US-BF-PAT-SkinShow</t>
  </si>
  <si>
    <t>US-BF-PAT-Warm</t>
  </si>
  <si>
    <t>US-BF-UD-10</t>
  </si>
  <si>
    <t>US-BF-TF-02</t>
  </si>
  <si>
    <t>US-BF-PAT-Flesh3</t>
  </si>
  <si>
    <t>US-BF-PAT-Guinevere</t>
  </si>
  <si>
    <t>US-BF-MAC-omega</t>
  </si>
  <si>
    <t>US-BF-PAT-MidnightSun</t>
  </si>
  <si>
    <t>HK-Huda-TNNP-Newnude</t>
  </si>
  <si>
    <t>US-BF-huda-22</t>
  </si>
  <si>
    <t>US-BF-cc-02</t>
  </si>
  <si>
    <t>US-BF-clinique-37</t>
  </si>
  <si>
    <t>US-BF-PAT-FleshFatale</t>
  </si>
  <si>
    <t>HK-Huda-Tantour-Light</t>
  </si>
  <si>
    <t>US-BF-MAC-316</t>
  </si>
  <si>
    <t>US-BF-MAC-MARRAKESH</t>
  </si>
  <si>
    <t>US-BF-SB-15</t>
  </si>
  <si>
    <t>US-BF-TF14</t>
  </si>
  <si>
    <t>US-BF-VT-22</t>
  </si>
  <si>
    <t>US-BF-TF-05</t>
  </si>
  <si>
    <t>US-BF-huda-15</t>
  </si>
  <si>
    <t>US-BF-huda-08</t>
  </si>
  <si>
    <t>US-BF-huda-02</t>
  </si>
  <si>
    <t>US-BF-CT-06</t>
  </si>
  <si>
    <t>US-BF-huda-09</t>
  </si>
  <si>
    <t>HK-tarte-Tartelette-InBloom-13999</t>
  </si>
  <si>
    <t>US-BF-huda-14</t>
  </si>
  <si>
    <t>US-BF-huda-10</t>
  </si>
  <si>
    <t>US-BF-huda-06</t>
  </si>
  <si>
    <t>US-BF-huda-03</t>
  </si>
  <si>
    <t>US-BF-huda-04</t>
  </si>
  <si>
    <t>US-BF-huda-13</t>
  </si>
  <si>
    <t>US-BF-huda-07</t>
  </si>
  <si>
    <t>HK-LM-CC-Delicate</t>
  </si>
  <si>
    <t>HK-PF-MBLC-PF10980</t>
  </si>
  <si>
    <t>HK-Versace-MEF-50ml</t>
  </si>
  <si>
    <t>HK-YSL-AllHours-BD20</t>
  </si>
  <si>
    <t>HK-ARMANI-LSUV-2</t>
  </si>
  <si>
    <t>HK-YSL-TELT-093639</t>
  </si>
  <si>
    <t>HK-zoeva-CaramelMelange</t>
  </si>
  <si>
    <t>HK-ARMANI-PowerFabric-3-569837</t>
  </si>
  <si>
    <t>HK-BB-ISSF-Naturaltan</t>
  </si>
  <si>
    <t>HK-MS-Laptop</t>
  </si>
  <si>
    <t>HK-WNW-1180115</t>
  </si>
  <si>
    <t>HK-UD-IT-Byebye-Medium</t>
  </si>
  <si>
    <t>HK-UD-NakedHoney</t>
  </si>
  <si>
    <t>中国</t>
  </si>
  <si>
    <t>香水</t>
  </si>
  <si>
    <t>粉底液</t>
  </si>
  <si>
    <t>唇膏</t>
  </si>
  <si>
    <t>口红</t>
  </si>
  <si>
    <t>项链</t>
  </si>
  <si>
    <t>眼影</t>
  </si>
  <si>
    <t>卸妆膏</t>
  </si>
  <si>
    <t>腮红</t>
  </si>
  <si>
    <t>upc</t>
  </si>
  <si>
    <t>数量</t>
  </si>
  <si>
    <t>sku</t>
  </si>
  <si>
    <t>6291106034165</t>
  </si>
  <si>
    <t>US-BF-huda-22</t>
  </si>
  <si>
    <t>5060542720434</t>
  </si>
  <si>
    <t>US-BF-CT-06</t>
  </si>
  <si>
    <t>651986907472</t>
  </si>
  <si>
    <t>US-BF-TF-05</t>
  </si>
  <si>
    <t>810763034071</t>
  </si>
  <si>
    <t>US-BF-FB-16</t>
  </si>
  <si>
    <t>651986907717</t>
  </si>
  <si>
    <t>US-BF-TF14</t>
  </si>
  <si>
    <t>6291106033502</t>
  </si>
  <si>
    <t>US-BF-huda-09</t>
  </si>
  <si>
    <t>6291106031478</t>
  </si>
  <si>
    <t>US-BF-huda-02</t>
  </si>
  <si>
    <t>6291106030761</t>
  </si>
  <si>
    <t>US-BF-huda-15</t>
  </si>
  <si>
    <t>6291106031454</t>
  </si>
  <si>
    <t>US-BF-huda-13</t>
  </si>
  <si>
    <t>6291106032895</t>
  </si>
  <si>
    <t>US-BF-huda-14</t>
  </si>
  <si>
    <t>6291106032673</t>
  </si>
  <si>
    <t>US-BF-huda-08</t>
  </si>
  <si>
    <t>6291106033519</t>
  </si>
  <si>
    <t>US-BF-huda-10</t>
  </si>
  <si>
    <t>604214919006</t>
  </si>
  <si>
    <t>US-BF-UD-10</t>
  </si>
  <si>
    <t>651986906918</t>
  </si>
  <si>
    <t>US-BF-TF-02</t>
  </si>
  <si>
    <t>843004105896</t>
  </si>
  <si>
    <t>US-BF-PAT-Flesh3</t>
  </si>
  <si>
    <t>843004102413</t>
  </si>
  <si>
    <t>US-BF-PAT-SkinShow</t>
  </si>
  <si>
    <t>843004105933</t>
  </si>
  <si>
    <t>US-BF-PAT-FleshFatale</t>
  </si>
  <si>
    <t>843004105889</t>
  </si>
  <si>
    <t>US-BF-PAT-Guinevere</t>
  </si>
  <si>
    <t>843004101645</t>
  </si>
  <si>
    <t>US-BF-PAT-MidnightSun</t>
  </si>
  <si>
    <t>843004102789</t>
  </si>
  <si>
    <t>US-BF-PAT-Warm</t>
  </si>
  <si>
    <t>717334229594</t>
  </si>
  <si>
    <t>US-BF-origins-33</t>
  </si>
  <si>
    <t>020714598907</t>
  </si>
  <si>
    <t>US-BF-CL-25</t>
  </si>
  <si>
    <t>732997515020</t>
  </si>
  <si>
    <t>US-BF-gianibernini-36</t>
  </si>
  <si>
    <t>816657029802</t>
  </si>
  <si>
    <t>US-BF-FB-13</t>
  </si>
  <si>
    <t>020714215552</t>
  </si>
  <si>
    <t>US-BF-clinique-37</t>
  </si>
  <si>
    <t>6291106032680</t>
  </si>
  <si>
    <t>6291106032345</t>
  </si>
  <si>
    <t>US-BF-huda-05</t>
  </si>
  <si>
    <t>6291106032697</t>
  </si>
  <si>
    <t>6291106032703</t>
  </si>
  <si>
    <t>6291106032710</t>
  </si>
  <si>
    <t>608381950527</t>
  </si>
  <si>
    <t>US-BF-cc-02</t>
  </si>
  <si>
    <t>HK-PAT-SkinShow</t>
  </si>
  <si>
    <t>773602522071</t>
  </si>
  <si>
    <t>773602040605</t>
  </si>
  <si>
    <t>US-BF-MAC-rubywoo</t>
  </si>
  <si>
    <t>773602048700</t>
  </si>
  <si>
    <t>607710050822</t>
  </si>
  <si>
    <t>US-BF-SB-15</t>
  </si>
  <si>
    <t>3592494422040</t>
  </si>
  <si>
    <t>US-BF-VT-22</t>
  </si>
  <si>
    <t>3274872390959</t>
  </si>
  <si>
    <t>US-BF-G-11</t>
  </si>
  <si>
    <t>6291106032000</t>
  </si>
  <si>
    <t>US-BF-huda-12</t>
  </si>
  <si>
    <t>US-BF-MAC-rubywoo</t>
  </si>
  <si>
    <t>773602001545</t>
  </si>
  <si>
    <t>US-BF-MAC-omega</t>
  </si>
  <si>
    <t>773602103478</t>
  </si>
  <si>
    <t>US-BF-MAC-NC15</t>
  </si>
  <si>
    <t>651986703111</t>
  </si>
  <si>
    <t>US-BF-TF-03</t>
  </si>
  <si>
    <t>725490800052</t>
  </si>
  <si>
    <t>赠品</t>
  </si>
  <si>
    <t>077802360397</t>
  </si>
  <si>
    <t>8801051639148</t>
  </si>
  <si>
    <t>607845229131</t>
  </si>
  <si>
    <t>736150175236</t>
  </si>
  <si>
    <t>5060389246777</t>
  </si>
  <si>
    <t>810834030216</t>
  </si>
  <si>
    <t>3614272501492</t>
  </si>
  <si>
    <t>815517024643</t>
  </si>
  <si>
    <t>717334246102</t>
  </si>
  <si>
    <t>717334171985</t>
  </si>
  <si>
    <t>717334154292</t>
  </si>
  <si>
    <t>小样</t>
  </si>
  <si>
    <t>020714240158</t>
  </si>
  <si>
    <t>850001131568</t>
  </si>
  <si>
    <t>814333022901</t>
  </si>
  <si>
    <t>689304321907</t>
  </si>
  <si>
    <t>192333042458</t>
  </si>
  <si>
    <t>3605970360559</t>
  </si>
  <si>
    <t>773602502226</t>
  </si>
  <si>
    <t>029696859</t>
  </si>
  <si>
    <t>607710055773</t>
  </si>
  <si>
    <t>5060389245862</t>
  </si>
  <si>
    <t>5060389244827</t>
  </si>
  <si>
    <t>5060389243592</t>
  </si>
  <si>
    <t>716170164533</t>
  </si>
  <si>
    <t>008080084231</t>
  </si>
  <si>
    <t>716170191737</t>
  </si>
  <si>
    <t>3605970619602</t>
  </si>
  <si>
    <t>3605971991813</t>
  </si>
  <si>
    <t>HK-UD-IT-Byebye-Medium</t>
  </si>
  <si>
    <t>3605971991899</t>
  </si>
  <si>
    <t>HK-UD-IT-Byebye-MediumTan</t>
  </si>
  <si>
    <t>3605971991370</t>
  </si>
  <si>
    <t>HK-UD-IT-Byebye-Light</t>
  </si>
  <si>
    <t>3614271093639</t>
  </si>
  <si>
    <t>HK-YSL-TELT-093639</t>
  </si>
  <si>
    <t>3605972169037</t>
  </si>
  <si>
    <t>HK-UD-NakedHoney</t>
  </si>
  <si>
    <t>3605521555748</t>
  </si>
  <si>
    <t>HK-ARMANI-MF-2</t>
  </si>
  <si>
    <t>3605521075727</t>
  </si>
  <si>
    <t>HK-ARMANI-LSUV-2</t>
  </si>
  <si>
    <t>3614271569837</t>
  </si>
  <si>
    <t>HK-ARMANI-PowerFabric-3-569837</t>
  </si>
  <si>
    <t>3605972043603</t>
  </si>
  <si>
    <t>HK-UD-SNWF-20NN</t>
  </si>
  <si>
    <t>4250502804156</t>
  </si>
  <si>
    <t>HK-zoeva-CaramelMelange</t>
  </si>
  <si>
    <t>6291106033410</t>
  </si>
  <si>
    <t>HK-Huda-Tantour-Light</t>
  </si>
  <si>
    <t>6291106030860</t>
  </si>
  <si>
    <t>HK-HUDA-LML-SpiceGirl</t>
  </si>
  <si>
    <t>6291106032819</t>
  </si>
  <si>
    <t>HK-Huda-PBML-Interview</t>
  </si>
  <si>
    <t>6291106032802</t>
  </si>
  <si>
    <t>HK-Huda-PBML-Joyride</t>
  </si>
  <si>
    <t>6291106032963</t>
  </si>
  <si>
    <t>HK-Huda-PBML-Poolparty</t>
  </si>
  <si>
    <t>6291106032796</t>
  </si>
  <si>
    <t>HK-Huda-PBML-Thirddate</t>
  </si>
  <si>
    <t>HK-Huda-TNNP-Newnude</t>
  </si>
  <si>
    <t>716170201733</t>
  </si>
  <si>
    <t>HK-BB-ISSF-Warmivory</t>
  </si>
  <si>
    <t>716170201832</t>
  </si>
  <si>
    <t>HK-BB-ISSF-Porcelain</t>
  </si>
  <si>
    <t>716170027456</t>
  </si>
  <si>
    <t>HK-BB-VEFB</t>
  </si>
  <si>
    <t>736150109590</t>
  </si>
  <si>
    <t>HK-laura-RB-highlight01</t>
  </si>
  <si>
    <t>736150159878</t>
  </si>
  <si>
    <t>HK-LM-Blush-Ginger</t>
  </si>
  <si>
    <t>817919015519</t>
  </si>
  <si>
    <t>HK-it-CC-Fair32</t>
  </si>
  <si>
    <t>817919015526</t>
  </si>
  <si>
    <t>HK-it-CC-Light32</t>
  </si>
  <si>
    <t>400021454989</t>
  </si>
  <si>
    <t>HK-MS-Laptop</t>
  </si>
  <si>
    <t>840797111332</t>
  </si>
  <si>
    <t>HK-FL-PP-lip-Bare-Pout-11332</t>
  </si>
  <si>
    <t>607845011910</t>
  </si>
  <si>
    <t>HK-NARS-voyageur-Copper</t>
  </si>
  <si>
    <t>846733013999</t>
  </si>
  <si>
    <t>HK-tarte-Tartelette-InBloom-13999</t>
  </si>
  <si>
    <t>3614271722850</t>
  </si>
  <si>
    <t>840797111363</t>
  </si>
  <si>
    <t>HK-FL-PP-lip-Pink-Dusk-11363</t>
  </si>
  <si>
    <t>840797111523</t>
  </si>
  <si>
    <t>HK-FL-PP-lip-Wild-Azalea-11523</t>
  </si>
  <si>
    <t>HK-FL-PP-lip-Pink-Dusk-11363</t>
  </si>
  <si>
    <t>8018365500020</t>
  </si>
  <si>
    <t>HK-Versace-MEF-50ml</t>
  </si>
  <si>
    <t>3614271569998</t>
  </si>
  <si>
    <t>HK-ARMANI-PowerFabric-3.5</t>
  </si>
  <si>
    <t>736150175670</t>
  </si>
  <si>
    <t>716170201931</t>
  </si>
  <si>
    <t>HK-BB-ISSF-Naturaltan</t>
  </si>
  <si>
    <t>3614271722881</t>
  </si>
  <si>
    <t>HK-YSL-AllHours-BD20</t>
  </si>
  <si>
    <t>812459023680</t>
  </si>
  <si>
    <t>HK-Glossier-BF-Blond</t>
  </si>
  <si>
    <t>812459023697</t>
  </si>
  <si>
    <t>HK-Glossier-BF-Brow</t>
  </si>
  <si>
    <t>812459021600</t>
  </si>
  <si>
    <t>HK-Glossier-BoyBrow-Brown</t>
  </si>
  <si>
    <t>840797111394</t>
  </si>
  <si>
    <t>HK-FL-PP-lip-Rouge-Berry-11394</t>
  </si>
  <si>
    <t>044386109803</t>
  </si>
  <si>
    <t>HK-PF-MBLC-PF10980</t>
  </si>
  <si>
    <t>719346160148</t>
  </si>
  <si>
    <t>HK-Wonderstruck-Enchanted-100ml</t>
  </si>
  <si>
    <t>041554552904</t>
  </si>
  <si>
    <t>HK-MBL-SodaPop</t>
  </si>
  <si>
    <t>wet &amp; wild pac man</t>
  </si>
  <si>
    <t>HK-WNW-1180115</t>
  </si>
  <si>
    <t>716170027456</t>
  </si>
  <si>
    <t>719346160148</t>
  </si>
  <si>
    <t>716170201832</t>
  </si>
  <si>
    <t>6291106032963</t>
  </si>
  <si>
    <t>6291106032796</t>
  </si>
  <si>
    <t>3605972043603</t>
  </si>
  <si>
    <t>3614271722850</t>
  </si>
  <si>
    <t>810763034071</t>
  </si>
  <si>
    <t>732997515020</t>
  </si>
  <si>
    <t>843004102413</t>
  </si>
  <si>
    <t>843004102789</t>
  </si>
  <si>
    <t>604214919006</t>
  </si>
  <si>
    <t>651986906918</t>
  </si>
  <si>
    <t>843004105896</t>
  </si>
  <si>
    <t>843004105889</t>
  </si>
  <si>
    <t>773602001545</t>
  </si>
  <si>
    <t>843004101645</t>
  </si>
  <si>
    <t>6291106032895</t>
  </si>
  <si>
    <t>6291106034165</t>
  </si>
  <si>
    <t>608381950527</t>
  </si>
  <si>
    <t>020714215552</t>
  </si>
  <si>
    <t>843004105933</t>
  </si>
  <si>
    <t>6291106033410</t>
  </si>
  <si>
    <t>773602522071</t>
  </si>
  <si>
    <t>773602048700</t>
  </si>
  <si>
    <t>607710050822</t>
  </si>
  <si>
    <t>651986907717</t>
  </si>
  <si>
    <t>3592494422040</t>
  </si>
  <si>
    <t>651986907472</t>
  </si>
  <si>
    <t>6291106030761</t>
  </si>
  <si>
    <t>6291106031478</t>
  </si>
  <si>
    <t>5060542720434</t>
  </si>
  <si>
    <t>6291106033502</t>
  </si>
  <si>
    <t>6291106032673</t>
  </si>
  <si>
    <t>846733013999</t>
  </si>
  <si>
    <t>6291106033519</t>
  </si>
  <si>
    <t>6291106032697</t>
  </si>
  <si>
    <t>6291106032710</t>
  </si>
  <si>
    <t>6291106032703</t>
  </si>
  <si>
    <t>6291106031454</t>
  </si>
  <si>
    <t>6291106032680</t>
  </si>
  <si>
    <t>736150175670</t>
  </si>
  <si>
    <t>044386109803</t>
  </si>
  <si>
    <t>8018365500020</t>
  </si>
  <si>
    <t>3614271722881</t>
  </si>
  <si>
    <t>3605521075727</t>
  </si>
  <si>
    <t>3614271093639</t>
  </si>
  <si>
    <t>4250502804156</t>
  </si>
  <si>
    <t>3614271569837</t>
  </si>
  <si>
    <t>716170201931</t>
  </si>
  <si>
    <t>400021454989</t>
  </si>
  <si>
    <t>wet &amp; wild pac man</t>
  </si>
  <si>
    <t>3605971991813</t>
  </si>
  <si>
    <t>3605972169037</t>
  </si>
  <si>
    <t>眼霜</t>
  </si>
  <si>
    <t>372325199910010831</t>
  </si>
  <si>
    <t>罗卫庆</t>
  </si>
  <si>
    <t>110108197502144922</t>
  </si>
  <si>
    <t>440107199504090023</t>
  </si>
  <si>
    <r>
      <rPr>
        <sz val="10"/>
        <rFont val="Arial"/>
        <family val="2"/>
      </rPr>
      <t xml:space="preserve"> </t>
    </r>
    <r>
      <rPr>
        <sz val="10"/>
        <rFont val="微软雅黑"/>
        <family val="2"/>
      </rPr>
      <t>梁雨诗</t>
    </r>
  </si>
  <si>
    <t>王静</t>
  </si>
  <si>
    <t>210213199301240546</t>
  </si>
  <si>
    <t>王晓璐</t>
  </si>
  <si>
    <t xml:space="preserve"> 230184199803070069</t>
  </si>
  <si>
    <t>410711199404141024</t>
  </si>
  <si>
    <t>410204199511272029</t>
  </si>
  <si>
    <t>450304199202291018</t>
  </si>
  <si>
    <t xml:space="preserve"> 420502199608078041</t>
  </si>
  <si>
    <t>220106199703208621</t>
  </si>
  <si>
    <t>511304199511130020</t>
  </si>
  <si>
    <t>320103199803112023</t>
  </si>
  <si>
    <t xml:space="preserve"> 421122199801062142</t>
  </si>
  <si>
    <t>370303199702012824</t>
  </si>
  <si>
    <t>430203199612193028</t>
  </si>
  <si>
    <t xml:space="preserve"> 210211199510122420</t>
  </si>
  <si>
    <t xml:space="preserve"> 210802199507220528</t>
  </si>
  <si>
    <t>520114199711040049</t>
  </si>
  <si>
    <t>440183199306188026</t>
  </si>
  <si>
    <t>352225198905250044</t>
  </si>
  <si>
    <t xml:space="preserve">411303199901071046 </t>
  </si>
  <si>
    <t>342501199708011800</t>
  </si>
  <si>
    <t>320684200206136925</t>
  </si>
  <si>
    <t>350481200012060024</t>
  </si>
  <si>
    <t>500109198703147162</t>
  </si>
  <si>
    <t>430981199410268228</t>
  </si>
  <si>
    <t xml:space="preserve"> 211203199301184028</t>
  </si>
  <si>
    <t>441302199706115460</t>
  </si>
  <si>
    <t>43250119951001301X</t>
  </si>
  <si>
    <t>500224199704143343</t>
  </si>
  <si>
    <t>441481199403084426</t>
  </si>
  <si>
    <t>350582199610055061</t>
  </si>
  <si>
    <t>230121199805060627</t>
  </si>
  <si>
    <t>522401199512250023</t>
  </si>
  <si>
    <t xml:space="preserve"> 622625199612073023</t>
  </si>
  <si>
    <t>370781199007080287</t>
  </si>
  <si>
    <r>
      <rPr>
        <sz val="10"/>
        <rFont val="Arial"/>
        <family val="2"/>
      </rPr>
      <t xml:space="preserve"> </t>
    </r>
    <r>
      <rPr>
        <sz val="10"/>
        <rFont val="微软雅黑"/>
        <family val="2"/>
      </rPr>
      <t>施安琪</t>
    </r>
  </si>
  <si>
    <t>350602199411081586</t>
  </si>
  <si>
    <r>
      <rPr>
        <sz val="10"/>
        <rFont val="Arial"/>
        <family val="2"/>
      </rPr>
      <t xml:space="preserve"> </t>
    </r>
    <r>
      <rPr>
        <sz val="10"/>
        <rFont val="微软雅黑"/>
        <family val="2"/>
      </rPr>
      <t>陈李斓</t>
    </r>
  </si>
  <si>
    <t>341003200005190822</t>
  </si>
  <si>
    <t>110102198609130826</t>
  </si>
  <si>
    <t>350600197812010023</t>
  </si>
  <si>
    <t>顾蕾</t>
  </si>
  <si>
    <t>220302199605260245</t>
  </si>
  <si>
    <t>320923199605162125</t>
  </si>
  <si>
    <t>440684199407281522</t>
  </si>
  <si>
    <t>310112199805030325</t>
  </si>
  <si>
    <t>210504199205020287</t>
  </si>
  <si>
    <t>430821199402120029</t>
  </si>
  <si>
    <t>310108200102182622</t>
  </si>
  <si>
    <t>412701199507060525</t>
  </si>
  <si>
    <t>330683199603292024</t>
  </si>
  <si>
    <t>330702198604230426</t>
  </si>
  <si>
    <t>500383200005200207</t>
  </si>
  <si>
    <t>210106198612020643</t>
  </si>
  <si>
    <t>362428199505284620</t>
  </si>
  <si>
    <t>440102198606272323</t>
  </si>
  <si>
    <t>陈筱筠</t>
  </si>
  <si>
    <t>310104199704036824</t>
  </si>
  <si>
    <t>310104199307061217</t>
  </si>
  <si>
    <t>颜言</t>
  </si>
  <si>
    <t>230103198903315964</t>
  </si>
  <si>
    <t>11010120020117452X</t>
  </si>
  <si>
    <t>吴世勋</t>
  </si>
  <si>
    <t xml:space="preserve"> 410224200208071823</t>
  </si>
  <si>
    <t>郭子悦</t>
  </si>
  <si>
    <t xml:space="preserve"> 371081198706243063</t>
  </si>
  <si>
    <t>210304199602271222</t>
  </si>
  <si>
    <t>410728198911084629</t>
  </si>
  <si>
    <t>430304197305042054</t>
  </si>
  <si>
    <t>130128199705200021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</si>
</sst>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yyyy\-mm\-dd"/>
  </numFmts>
  <fonts count="41">
    <font>
      <sz val="10"/>
      <name val="Arial"/>
      <family val="2"/>
    </font>
    <font>
      <b/>
      <sz val="20"/>
      <name val="Arial"/>
      <family val="2"/>
    </font>
    <font>
      <b/>
      <sz val="10"/>
      <name val="Arial"/>
      <family val="2"/>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9"/>
      <name val="宋体"/>
      <family val="0"/>
    </font>
    <font>
      <sz val="10"/>
      <name val="微软雅黑"/>
      <family val="2"/>
    </font>
    <font>
      <sz val="9"/>
      <name val="Microsoft YaHei UI"/>
      <family val="2"/>
    </font>
    <font>
      <sz val="9"/>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00B050"/>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0" fillId="32" borderId="9" applyNumberFormat="0" applyFont="0" applyAlignment="0" applyProtection="0"/>
  </cellStyleXfs>
  <cellXfs count="16">
    <xf numFmtId="0" fontId="0" fillId="0" borderId="0" xfId="0" applyAlignment="1">
      <alignment/>
    </xf>
    <xf numFmtId="0" fontId="2" fillId="0" borderId="0" xfId="0" applyFont="1" applyAlignment="1">
      <alignment horizontal="center"/>
    </xf>
    <xf numFmtId="0" fontId="1" fillId="0" borderId="0" xfId="0" applyFont="1" applyAlignment="1">
      <alignment horizontal="center"/>
    </xf>
    <xf numFmtId="0" fontId="0" fillId="0" borderId="0" xfId="0" applyAlignment="1">
      <alignment/>
    </xf>
    <xf numFmtId="0" fontId="0" fillId="0" borderId="0" xfId="0" applyAlignment="1">
      <alignment vertical="center"/>
    </xf>
    <xf numFmtId="0" fontId="21" fillId="0" borderId="0" xfId="0" applyFont="1" applyAlignment="1">
      <alignment/>
    </xf>
    <xf numFmtId="0" fontId="0" fillId="0" borderId="0" xfId="0" applyFont="1" applyAlignment="1">
      <alignment/>
    </xf>
    <xf numFmtId="0" fontId="0" fillId="0" borderId="0" xfId="0" applyFont="1" applyAlignment="1">
      <alignment vertical="center"/>
    </xf>
    <xf numFmtId="49" fontId="0" fillId="0" borderId="0" xfId="0" applyNumberFormat="1" applyAlignment="1">
      <alignment vertical="center"/>
    </xf>
    <xf numFmtId="49" fontId="0" fillId="33" borderId="0" xfId="0" applyNumberFormat="1" applyFill="1" applyAlignment="1">
      <alignment vertical="center"/>
    </xf>
    <xf numFmtId="0" fontId="0" fillId="33" borderId="0" xfId="0" applyFill="1" applyAlignment="1">
      <alignment vertical="center"/>
    </xf>
    <xf numFmtId="49" fontId="0" fillId="0" borderId="0" xfId="0" applyNumberFormat="1" applyAlignment="1">
      <alignment/>
    </xf>
    <xf numFmtId="49" fontId="0" fillId="0" borderId="0" xfId="0" applyNumberFormat="1" applyFont="1" applyAlignment="1">
      <alignment/>
    </xf>
    <xf numFmtId="0" fontId="21" fillId="0" borderId="0" xfId="0" applyFont="1" applyAlignment="1">
      <alignment vertical="center"/>
    </xf>
    <xf numFmtId="49" fontId="0" fillId="33" borderId="0" xfId="0" applyNumberFormat="1" applyFill="1" applyAlignment="1">
      <alignment/>
    </xf>
    <xf numFmtId="0" fontId="21" fillId="33" borderId="0" xfId="0" applyFont="1" applyFill="1" applyAlignment="1">
      <alignment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28"/>
  <sheetViews>
    <sheetView tabSelected="1" zoomScalePageLayoutView="0" workbookViewId="0" topLeftCell="A1">
      <pane ySplit="2" topLeftCell="A84" activePane="bottomLeft" state="frozen"/>
      <selection pane="topLeft" activeCell="A1" sqref="A1"/>
      <selection pane="bottomLeft" activeCell="P99" sqref="P99"/>
    </sheetView>
  </sheetViews>
  <sheetFormatPr defaultColWidth="9.140625" defaultRowHeight="12.75" customHeight="1"/>
  <cols>
    <col min="1" max="1" width="31.8515625" style="0" customWidth="1"/>
    <col min="2" max="2" width="7.8515625" style="0" customWidth="1"/>
    <col min="3" max="3" width="10.00390625" style="0" customWidth="1"/>
    <col min="4" max="4" width="6.00390625" style="0" customWidth="1"/>
    <col min="5" max="5" width="18.57421875" style="0" customWidth="1"/>
    <col min="6" max="6" width="14.00390625" style="0" customWidth="1"/>
    <col min="7" max="7" width="12.00390625" style="0" customWidth="1"/>
    <col min="8" max="8" width="16.00390625" style="0" customWidth="1"/>
    <col min="9" max="9" width="10.00390625" style="0" customWidth="1"/>
    <col min="10" max="10" width="8.00390625" style="0" customWidth="1"/>
    <col min="11" max="11" width="7.7109375" style="0" customWidth="1"/>
    <col min="12" max="12" width="3.140625" style="0" customWidth="1"/>
    <col min="13" max="13" width="4.421875" style="0" customWidth="1"/>
    <col min="14" max="14" width="5.7109375" style="0" customWidth="1"/>
    <col min="15" max="15" width="12.00390625" style="0" customWidth="1"/>
    <col min="16" max="16" width="13.7109375" style="0" customWidth="1"/>
    <col min="17" max="17" width="24.421875" style="11" customWidth="1"/>
    <col min="18" max="18" width="6.00390625" style="0" customWidth="1"/>
    <col min="19" max="19" width="7.00390625" style="0" customWidth="1"/>
    <col min="20" max="20" width="4.00390625" style="0" customWidth="1"/>
    <col min="21" max="21" width="7.00390625" style="0" customWidth="1"/>
    <col min="22" max="22" width="42.8515625" style="0" customWidth="1"/>
    <col min="23" max="23" width="6.00390625" style="0" customWidth="1"/>
    <col min="24" max="24" width="17.00390625" style="0" customWidth="1"/>
    <col min="25" max="25" width="9.00390625" style="0" customWidth="1"/>
  </cols>
  <sheetData>
    <row r="1" spans="1:25" ht="24.75" customHeight="1">
      <c r="A1" s="2" t="s">
        <v>0</v>
      </c>
      <c r="B1" s="3"/>
      <c r="C1" s="3"/>
      <c r="D1" s="3"/>
      <c r="E1" s="3"/>
      <c r="F1" s="3"/>
      <c r="G1" s="3"/>
      <c r="H1" s="3"/>
      <c r="I1" s="3"/>
      <c r="J1" s="3"/>
      <c r="K1" s="3"/>
      <c r="L1" s="3"/>
      <c r="M1" s="3"/>
      <c r="N1" s="3"/>
      <c r="O1" s="3"/>
      <c r="P1" s="3"/>
      <c r="Q1" s="3"/>
      <c r="R1" s="3"/>
      <c r="S1" s="3"/>
      <c r="T1" s="3"/>
      <c r="U1" s="3"/>
      <c r="V1" s="3"/>
      <c r="W1" s="3"/>
      <c r="X1" s="3"/>
      <c r="Y1" s="3"/>
    </row>
    <row r="2" spans="1:25" ht="12.75">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c r="Q2" s="1" t="s">
        <v>17</v>
      </c>
      <c r="R2" s="1" t="s">
        <v>18</v>
      </c>
      <c r="S2" s="1" t="s">
        <v>19</v>
      </c>
      <c r="T2" s="1" t="s">
        <v>20</v>
      </c>
      <c r="U2" s="1" t="s">
        <v>21</v>
      </c>
      <c r="V2" s="1" t="s">
        <v>22</v>
      </c>
      <c r="W2" s="1" t="s">
        <v>23</v>
      </c>
      <c r="X2" s="1" t="s">
        <v>24</v>
      </c>
      <c r="Y2" s="1" t="s">
        <v>25</v>
      </c>
    </row>
    <row r="3" spans="1:25" ht="16.5">
      <c r="A3" s="4" t="s">
        <v>487</v>
      </c>
      <c r="B3" s="5" t="s">
        <v>802</v>
      </c>
      <c r="C3" s="4">
        <v>1</v>
      </c>
      <c r="D3" s="5" t="s">
        <v>486</v>
      </c>
      <c r="E3" t="s">
        <v>748</v>
      </c>
      <c r="F3" s="4" t="s">
        <v>452</v>
      </c>
      <c r="G3" s="4" t="s">
        <v>365</v>
      </c>
      <c r="H3" s="4" t="str">
        <f>"575907383438453979"</f>
        <v>575907383438453979</v>
      </c>
      <c r="I3" s="5" t="s">
        <v>449</v>
      </c>
      <c r="J3" s="5" t="s">
        <v>450</v>
      </c>
      <c r="K3" s="6" t="s">
        <v>451</v>
      </c>
      <c r="L3">
        <v>10</v>
      </c>
      <c r="M3">
        <v>10</v>
      </c>
      <c r="N3">
        <v>0</v>
      </c>
      <c r="O3" s="13" t="s">
        <v>804</v>
      </c>
      <c r="P3" s="4" t="str">
        <f>"17506423607"</f>
        <v>17506423607</v>
      </c>
      <c r="Q3" s="12" t="s">
        <v>803</v>
      </c>
      <c r="R3" s="5" t="s">
        <v>542</v>
      </c>
      <c r="S3" s="4" t="s">
        <v>146</v>
      </c>
      <c r="T3" s="4" t="s">
        <v>147</v>
      </c>
      <c r="U3" s="4" t="s">
        <v>148</v>
      </c>
      <c r="V3" s="4" t="s">
        <v>149</v>
      </c>
      <c r="W3" s="4" t="str">
        <f>"000000"</f>
        <v>000000</v>
      </c>
    </row>
    <row r="4" spans="1:23" ht="12.75" customHeight="1">
      <c r="A4" s="4" t="s">
        <v>488</v>
      </c>
      <c r="B4" s="5" t="s">
        <v>543</v>
      </c>
      <c r="C4" s="4">
        <v>1</v>
      </c>
      <c r="D4" s="5" t="s">
        <v>486</v>
      </c>
      <c r="E4" t="s">
        <v>749</v>
      </c>
      <c r="F4" s="4" t="s">
        <v>453</v>
      </c>
      <c r="G4" s="4" t="s">
        <v>366</v>
      </c>
      <c r="H4" s="4" t="str">
        <f>"579066477478506511"</f>
        <v>579066477478506511</v>
      </c>
      <c r="I4" s="5" t="s">
        <v>449</v>
      </c>
      <c r="J4" s="5" t="s">
        <v>450</v>
      </c>
      <c r="K4" s="6" t="s">
        <v>451</v>
      </c>
      <c r="L4">
        <v>12</v>
      </c>
      <c r="M4">
        <v>12</v>
      </c>
      <c r="N4">
        <v>0</v>
      </c>
      <c r="O4" s="4" t="s">
        <v>75</v>
      </c>
      <c r="P4" s="4" t="str">
        <f>"18611997069"</f>
        <v>18611997069</v>
      </c>
      <c r="Q4" s="12" t="s">
        <v>805</v>
      </c>
      <c r="R4" s="5" t="s">
        <v>542</v>
      </c>
      <c r="S4" s="4" t="s">
        <v>150</v>
      </c>
      <c r="T4" s="4" t="s">
        <v>151</v>
      </c>
      <c r="U4" s="4" t="s">
        <v>152</v>
      </c>
      <c r="V4" s="4" t="s">
        <v>153</v>
      </c>
      <c r="W4" s="4" t="str">
        <f>"100071"</f>
        <v>100071</v>
      </c>
    </row>
    <row r="5" spans="1:23" ht="12.75" customHeight="1">
      <c r="A5" s="4" t="s">
        <v>489</v>
      </c>
      <c r="B5" s="5" t="s">
        <v>544</v>
      </c>
      <c r="C5" s="4">
        <v>1</v>
      </c>
      <c r="D5" s="5" t="s">
        <v>486</v>
      </c>
      <c r="E5" t="s">
        <v>750</v>
      </c>
      <c r="F5" s="4" t="s">
        <v>454</v>
      </c>
      <c r="G5" s="4" t="s">
        <v>367</v>
      </c>
      <c r="H5" s="4" t="str">
        <f>"705776192447252571"</f>
        <v>705776192447252571</v>
      </c>
      <c r="I5" s="5" t="s">
        <v>449</v>
      </c>
      <c r="J5" s="5" t="s">
        <v>450</v>
      </c>
      <c r="K5" s="6" t="s">
        <v>451</v>
      </c>
      <c r="L5">
        <v>7</v>
      </c>
      <c r="M5">
        <v>7</v>
      </c>
      <c r="N5">
        <v>0</v>
      </c>
      <c r="O5" s="15" t="s">
        <v>808</v>
      </c>
      <c r="P5" s="4" t="str">
        <f>"18573057505"</f>
        <v>18573057505</v>
      </c>
      <c r="Q5" s="14"/>
      <c r="R5" s="5" t="s">
        <v>542</v>
      </c>
      <c r="S5" s="4" t="s">
        <v>154</v>
      </c>
      <c r="T5" s="4" t="s">
        <v>155</v>
      </c>
      <c r="U5" s="4" t="s">
        <v>156</v>
      </c>
      <c r="V5" s="4" t="s">
        <v>157</v>
      </c>
      <c r="W5" s="4" t="str">
        <f>"000000"</f>
        <v>000000</v>
      </c>
    </row>
    <row r="6" spans="1:23" ht="12.75" customHeight="1">
      <c r="A6" s="4" t="s">
        <v>489</v>
      </c>
      <c r="B6" s="5" t="s">
        <v>544</v>
      </c>
      <c r="C6" s="4">
        <v>1</v>
      </c>
      <c r="D6" s="5" t="s">
        <v>486</v>
      </c>
      <c r="E6" t="s">
        <v>750</v>
      </c>
      <c r="F6" s="4" t="s">
        <v>455</v>
      </c>
      <c r="G6" s="4" t="s">
        <v>368</v>
      </c>
      <c r="H6" s="4" t="str">
        <f>"574818543209591504"</f>
        <v>574818543209591504</v>
      </c>
      <c r="I6" s="5" t="s">
        <v>449</v>
      </c>
      <c r="J6" s="5" t="s">
        <v>450</v>
      </c>
      <c r="K6" s="6" t="s">
        <v>451</v>
      </c>
      <c r="L6">
        <v>7</v>
      </c>
      <c r="M6">
        <v>7</v>
      </c>
      <c r="N6">
        <v>0</v>
      </c>
      <c r="O6" s="7" t="s">
        <v>807</v>
      </c>
      <c r="P6" s="4" t="str">
        <f>"13242847634"</f>
        <v>13242847634</v>
      </c>
      <c r="Q6" s="12" t="s">
        <v>806</v>
      </c>
      <c r="R6" s="5" t="s">
        <v>542</v>
      </c>
      <c r="S6" s="4" t="s">
        <v>158</v>
      </c>
      <c r="T6" s="4" t="s">
        <v>159</v>
      </c>
      <c r="U6" s="4" t="s">
        <v>160</v>
      </c>
      <c r="V6" s="4" t="s">
        <v>161</v>
      </c>
      <c r="W6" s="4" t="str">
        <f>"510180"</f>
        <v>510180</v>
      </c>
    </row>
    <row r="7" spans="1:23" ht="12.75" customHeight="1">
      <c r="A7" s="4" t="s">
        <v>490</v>
      </c>
      <c r="B7" s="5" t="s">
        <v>546</v>
      </c>
      <c r="C7" s="4">
        <v>1</v>
      </c>
      <c r="D7" s="5" t="s">
        <v>486</v>
      </c>
      <c r="E7" t="s">
        <v>751</v>
      </c>
      <c r="F7" s="4" t="s">
        <v>456</v>
      </c>
      <c r="G7" s="4" t="s">
        <v>369</v>
      </c>
      <c r="H7" s="4" t="str">
        <f>"708105091907633076"</f>
        <v>708105091907633076</v>
      </c>
      <c r="I7" s="5" t="s">
        <v>449</v>
      </c>
      <c r="J7" s="5" t="s">
        <v>450</v>
      </c>
      <c r="K7" s="6" t="s">
        <v>451</v>
      </c>
      <c r="L7">
        <v>11</v>
      </c>
      <c r="M7">
        <v>11</v>
      </c>
      <c r="N7">
        <v>0</v>
      </c>
      <c r="O7" s="13" t="s">
        <v>810</v>
      </c>
      <c r="P7" s="4" t="str">
        <f>"13940826789"</f>
        <v>13940826789</v>
      </c>
      <c r="Q7" s="12" t="s">
        <v>809</v>
      </c>
      <c r="R7" s="5" t="s">
        <v>542</v>
      </c>
      <c r="S7" s="4" t="s">
        <v>162</v>
      </c>
      <c r="T7" s="4" t="s">
        <v>163</v>
      </c>
      <c r="U7" s="4" t="s">
        <v>164</v>
      </c>
      <c r="V7" s="4" t="s">
        <v>165</v>
      </c>
      <c r="W7" s="4" t="str">
        <f>"116100"</f>
        <v>116100</v>
      </c>
    </row>
    <row r="8" spans="1:23" ht="12.75" customHeight="1">
      <c r="A8" s="4" t="s">
        <v>491</v>
      </c>
      <c r="B8" s="5" t="s">
        <v>546</v>
      </c>
      <c r="C8" s="4">
        <v>1</v>
      </c>
      <c r="D8" s="5" t="s">
        <v>486</v>
      </c>
      <c r="E8" t="s">
        <v>752</v>
      </c>
      <c r="F8" s="4"/>
      <c r="G8" s="4"/>
      <c r="H8" s="4"/>
      <c r="I8" s="5"/>
      <c r="J8" s="5"/>
      <c r="K8" s="6"/>
      <c r="O8" s="4"/>
      <c r="P8" s="4"/>
      <c r="R8" s="5"/>
      <c r="S8" s="4"/>
      <c r="T8" s="4"/>
      <c r="U8" s="4"/>
      <c r="V8" s="4"/>
      <c r="W8" s="4"/>
    </row>
    <row r="9" spans="1:23" ht="12.75" customHeight="1">
      <c r="A9" s="4" t="s">
        <v>492</v>
      </c>
      <c r="B9" s="5" t="s">
        <v>544</v>
      </c>
      <c r="C9" s="4">
        <v>1</v>
      </c>
      <c r="D9" s="5" t="s">
        <v>486</v>
      </c>
      <c r="E9" t="s">
        <v>753</v>
      </c>
      <c r="F9" s="4" t="s">
        <v>457</v>
      </c>
      <c r="G9" s="4" t="s">
        <v>370</v>
      </c>
      <c r="H9" s="4" t="str">
        <f>"702821378834563657"</f>
        <v>702821378834563657</v>
      </c>
      <c r="I9" s="5" t="s">
        <v>449</v>
      </c>
      <c r="J9" s="5" t="s">
        <v>450</v>
      </c>
      <c r="K9" s="6" t="s">
        <v>451</v>
      </c>
      <c r="L9">
        <v>9</v>
      </c>
      <c r="M9">
        <v>9</v>
      </c>
      <c r="N9">
        <v>0</v>
      </c>
      <c r="O9" s="4" t="s">
        <v>76</v>
      </c>
      <c r="P9" s="4" t="str">
        <f>"18846136113"</f>
        <v>18846136113</v>
      </c>
      <c r="Q9" s="12" t="s">
        <v>811</v>
      </c>
      <c r="R9" s="5" t="s">
        <v>542</v>
      </c>
      <c r="S9" s="4" t="s">
        <v>166</v>
      </c>
      <c r="T9" s="4" t="s">
        <v>167</v>
      </c>
      <c r="U9" s="4" t="s">
        <v>168</v>
      </c>
      <c r="V9" s="4" t="s">
        <v>169</v>
      </c>
      <c r="W9" s="4" t="str">
        <f>"000000"</f>
        <v>000000</v>
      </c>
    </row>
    <row r="10" spans="1:23" ht="12.75" customHeight="1">
      <c r="A10" s="4" t="s">
        <v>493</v>
      </c>
      <c r="B10" s="5" t="s">
        <v>544</v>
      </c>
      <c r="C10" s="4">
        <v>1</v>
      </c>
      <c r="D10" s="5" t="s">
        <v>486</v>
      </c>
      <c r="E10" t="s">
        <v>754</v>
      </c>
      <c r="F10" s="4" t="s">
        <v>458</v>
      </c>
      <c r="G10" s="4" t="s">
        <v>371</v>
      </c>
      <c r="H10" s="4" t="str">
        <f>"577132429986164304"</f>
        <v>577132429986164304</v>
      </c>
      <c r="I10" s="5" t="s">
        <v>449</v>
      </c>
      <c r="J10" s="5" t="s">
        <v>450</v>
      </c>
      <c r="K10" s="6" t="s">
        <v>451</v>
      </c>
      <c r="L10">
        <v>9</v>
      </c>
      <c r="M10">
        <v>9</v>
      </c>
      <c r="N10">
        <v>0</v>
      </c>
      <c r="O10" s="4" t="s">
        <v>77</v>
      </c>
      <c r="P10" s="4" t="str">
        <f>"13333737445"</f>
        <v>13333737445</v>
      </c>
      <c r="Q10" s="12" t="s">
        <v>812</v>
      </c>
      <c r="R10" s="5" t="s">
        <v>542</v>
      </c>
      <c r="S10" s="4" t="s">
        <v>170</v>
      </c>
      <c r="T10" s="4" t="s">
        <v>171</v>
      </c>
      <c r="U10" s="4" t="s">
        <v>172</v>
      </c>
      <c r="V10" s="4" t="s">
        <v>173</v>
      </c>
      <c r="W10" s="4" t="str">
        <f>"453000"</f>
        <v>453000</v>
      </c>
    </row>
    <row r="11" spans="1:23" ht="12.75" customHeight="1">
      <c r="A11" s="4" t="s">
        <v>493</v>
      </c>
      <c r="B11" s="5" t="s">
        <v>544</v>
      </c>
      <c r="C11" s="4">
        <v>1</v>
      </c>
      <c r="D11" s="5" t="s">
        <v>486</v>
      </c>
      <c r="E11" t="s">
        <v>754</v>
      </c>
      <c r="F11" s="4" t="s">
        <v>459</v>
      </c>
      <c r="G11" s="4" t="s">
        <v>372</v>
      </c>
      <c r="H11" s="4" t="str">
        <f>"711373984985553182"</f>
        <v>711373984985553182</v>
      </c>
      <c r="I11" s="5" t="s">
        <v>449</v>
      </c>
      <c r="J11" s="5" t="s">
        <v>450</v>
      </c>
      <c r="K11" s="6" t="s">
        <v>451</v>
      </c>
      <c r="L11">
        <v>9</v>
      </c>
      <c r="M11">
        <v>9</v>
      </c>
      <c r="N11">
        <v>0</v>
      </c>
      <c r="O11" s="4" t="s">
        <v>78</v>
      </c>
      <c r="P11" s="4" t="str">
        <f>"18538721305"</f>
        <v>18538721305</v>
      </c>
      <c r="Q11" s="12" t="s">
        <v>813</v>
      </c>
      <c r="R11" s="5" t="s">
        <v>542</v>
      </c>
      <c r="S11" s="4" t="s">
        <v>174</v>
      </c>
      <c r="T11" s="4" t="s">
        <v>175</v>
      </c>
      <c r="U11" s="4" t="s">
        <v>176</v>
      </c>
      <c r="V11" s="4" t="s">
        <v>177</v>
      </c>
      <c r="W11" s="4" t="str">
        <f>"000000"</f>
        <v>000000</v>
      </c>
    </row>
    <row r="12" spans="1:23" ht="12.75" customHeight="1">
      <c r="A12" s="4" t="s">
        <v>494</v>
      </c>
      <c r="B12" s="5" t="s">
        <v>546</v>
      </c>
      <c r="C12" s="4">
        <v>1</v>
      </c>
      <c r="D12" s="5" t="s">
        <v>486</v>
      </c>
      <c r="E12" t="s">
        <v>755</v>
      </c>
      <c r="F12" s="4" t="s">
        <v>27</v>
      </c>
      <c r="G12" s="4" t="s">
        <v>373</v>
      </c>
      <c r="H12" s="4" t="str">
        <f>"573707941677933788"</f>
        <v>573707941677933788</v>
      </c>
      <c r="I12" s="5" t="s">
        <v>449</v>
      </c>
      <c r="J12" s="5" t="s">
        <v>450</v>
      </c>
      <c r="K12" s="6" t="s">
        <v>451</v>
      </c>
      <c r="L12">
        <v>13</v>
      </c>
      <c r="M12">
        <v>13</v>
      </c>
      <c r="N12">
        <v>0</v>
      </c>
      <c r="O12" s="4" t="s">
        <v>79</v>
      </c>
      <c r="P12" s="4" t="str">
        <f>"18250689593"</f>
        <v>18250689593</v>
      </c>
      <c r="Q12" s="14"/>
      <c r="R12" s="5" t="s">
        <v>542</v>
      </c>
      <c r="S12" s="4" t="s">
        <v>178</v>
      </c>
      <c r="T12" s="4" t="s">
        <v>179</v>
      </c>
      <c r="U12" s="4" t="s">
        <v>180</v>
      </c>
      <c r="V12" s="4" t="s">
        <v>181</v>
      </c>
      <c r="W12" s="4" t="str">
        <f>"000000"</f>
        <v>000000</v>
      </c>
    </row>
    <row r="13" spans="1:23" ht="12.75" customHeight="1">
      <c r="A13" s="4" t="s">
        <v>495</v>
      </c>
      <c r="B13" s="5" t="s">
        <v>547</v>
      </c>
      <c r="C13" s="4">
        <v>1</v>
      </c>
      <c r="D13" s="5" t="s">
        <v>486</v>
      </c>
      <c r="E13" t="s">
        <v>756</v>
      </c>
      <c r="F13" s="4"/>
      <c r="G13" s="4"/>
      <c r="H13" s="4"/>
      <c r="I13" s="5"/>
      <c r="J13" s="5"/>
      <c r="K13" s="6"/>
      <c r="O13" s="4"/>
      <c r="P13" s="4"/>
      <c r="R13" s="5"/>
      <c r="S13" s="4"/>
      <c r="T13" s="4"/>
      <c r="U13" s="4"/>
      <c r="V13" s="4"/>
      <c r="W13" s="4"/>
    </row>
    <row r="14" spans="1:23" ht="12.75" customHeight="1">
      <c r="A14" s="4" t="s">
        <v>496</v>
      </c>
      <c r="B14" s="5" t="s">
        <v>546</v>
      </c>
      <c r="C14" s="4">
        <v>1</v>
      </c>
      <c r="D14" s="5" t="s">
        <v>486</v>
      </c>
      <c r="E14" t="s">
        <v>757</v>
      </c>
      <c r="F14" s="4" t="s">
        <v>28</v>
      </c>
      <c r="G14" s="4" t="s">
        <v>374</v>
      </c>
      <c r="H14" s="4" t="str">
        <f>"743777953971985630"</f>
        <v>743777953971985630</v>
      </c>
      <c r="I14" s="5" t="s">
        <v>449</v>
      </c>
      <c r="J14" s="5" t="s">
        <v>450</v>
      </c>
      <c r="K14" s="6" t="s">
        <v>451</v>
      </c>
      <c r="L14">
        <v>12</v>
      </c>
      <c r="M14">
        <v>12</v>
      </c>
      <c r="N14">
        <v>0</v>
      </c>
      <c r="O14" s="4" t="s">
        <v>80</v>
      </c>
      <c r="P14" s="4" t="str">
        <f>"18817334812"</f>
        <v>18817334812</v>
      </c>
      <c r="Q14" s="12" t="s">
        <v>814</v>
      </c>
      <c r="R14" s="5" t="s">
        <v>542</v>
      </c>
      <c r="S14" s="4" t="s">
        <v>146</v>
      </c>
      <c r="T14" s="4" t="s">
        <v>147</v>
      </c>
      <c r="U14" s="4" t="s">
        <v>183</v>
      </c>
      <c r="V14" s="4" t="s">
        <v>184</v>
      </c>
      <c r="W14" s="4" t="str">
        <f>"200120"</f>
        <v>200120</v>
      </c>
    </row>
    <row r="15" spans="1:23" ht="12.75" customHeight="1">
      <c r="A15" s="4" t="s">
        <v>497</v>
      </c>
      <c r="B15" s="5" t="s">
        <v>546</v>
      </c>
      <c r="C15" s="4">
        <v>1</v>
      </c>
      <c r="D15" s="5" t="s">
        <v>486</v>
      </c>
      <c r="E15" t="s">
        <v>758</v>
      </c>
      <c r="F15" s="4"/>
      <c r="G15" s="4"/>
      <c r="H15" s="4"/>
      <c r="I15" s="5"/>
      <c r="J15" s="5"/>
      <c r="K15" s="6"/>
      <c r="O15" s="4"/>
      <c r="P15" s="4"/>
      <c r="R15" s="5"/>
      <c r="S15" s="4"/>
      <c r="T15" s="4"/>
      <c r="U15" s="4"/>
      <c r="V15" s="4"/>
      <c r="W15" s="4"/>
    </row>
    <row r="16" spans="1:23" ht="12.75" customHeight="1">
      <c r="A16" s="4" t="s">
        <v>498</v>
      </c>
      <c r="B16" s="5" t="s">
        <v>548</v>
      </c>
      <c r="C16" s="4">
        <v>1</v>
      </c>
      <c r="D16" s="5" t="s">
        <v>486</v>
      </c>
      <c r="E16" t="s">
        <v>759</v>
      </c>
      <c r="F16" s="4" t="s">
        <v>29</v>
      </c>
      <c r="G16" s="4" t="s">
        <v>375</v>
      </c>
      <c r="H16" s="4" t="str">
        <f>"744052387619038427"</f>
        <v>744052387619038427</v>
      </c>
      <c r="I16" s="5" t="s">
        <v>449</v>
      </c>
      <c r="J16" s="5" t="s">
        <v>450</v>
      </c>
      <c r="K16" s="6" t="s">
        <v>451</v>
      </c>
      <c r="L16">
        <v>30</v>
      </c>
      <c r="M16">
        <v>30</v>
      </c>
      <c r="N16">
        <v>0</v>
      </c>
      <c r="O16" s="4" t="s">
        <v>81</v>
      </c>
      <c r="P16" s="4" t="str">
        <f>"18271480535"</f>
        <v>18271480535</v>
      </c>
      <c r="Q16" s="12" t="s">
        <v>815</v>
      </c>
      <c r="R16" s="5" t="s">
        <v>542</v>
      </c>
      <c r="S16" s="4" t="s">
        <v>185</v>
      </c>
      <c r="T16" s="4" t="s">
        <v>186</v>
      </c>
      <c r="U16" s="4" t="s">
        <v>187</v>
      </c>
      <c r="V16" s="4" t="s">
        <v>188</v>
      </c>
      <c r="W16" s="4" t="str">
        <f>"000000"</f>
        <v>000000</v>
      </c>
    </row>
    <row r="17" spans="1:23" ht="12.75" customHeight="1">
      <c r="A17" s="4" t="s">
        <v>499</v>
      </c>
      <c r="B17" s="5" t="s">
        <v>546</v>
      </c>
      <c r="C17" s="4">
        <v>7</v>
      </c>
      <c r="D17" s="5" t="s">
        <v>486</v>
      </c>
      <c r="E17" t="s">
        <v>760</v>
      </c>
      <c r="F17" s="4"/>
      <c r="G17" s="4"/>
      <c r="H17" s="4"/>
      <c r="I17" s="5"/>
      <c r="J17" s="5"/>
      <c r="K17" s="6"/>
      <c r="O17" s="4"/>
      <c r="P17" s="4"/>
      <c r="R17" s="5"/>
      <c r="S17" s="4"/>
      <c r="T17" s="4"/>
      <c r="U17" s="4"/>
      <c r="V17" s="4"/>
      <c r="W17" s="4"/>
    </row>
    <row r="18" spans="1:23" ht="12.75" customHeight="1">
      <c r="A18" s="4" t="s">
        <v>500</v>
      </c>
      <c r="B18" s="5" t="s">
        <v>546</v>
      </c>
      <c r="C18" s="4">
        <v>1</v>
      </c>
      <c r="D18" s="5" t="s">
        <v>486</v>
      </c>
      <c r="E18" t="s">
        <v>761</v>
      </c>
      <c r="F18" s="4"/>
      <c r="G18" s="4"/>
      <c r="H18" s="4"/>
      <c r="I18" s="5"/>
      <c r="J18" s="5"/>
      <c r="K18" s="6"/>
      <c r="O18" s="4"/>
      <c r="P18" s="4"/>
      <c r="R18" s="5"/>
      <c r="S18" s="4"/>
      <c r="T18" s="4"/>
      <c r="U18" s="4"/>
      <c r="V18" s="4"/>
      <c r="W18" s="4"/>
    </row>
    <row r="19" spans="1:23" ht="12.75" customHeight="1">
      <c r="A19" s="4" t="s">
        <v>501</v>
      </c>
      <c r="B19" s="5" t="s">
        <v>546</v>
      </c>
      <c r="C19" s="4">
        <v>1</v>
      </c>
      <c r="D19" s="5" t="s">
        <v>486</v>
      </c>
      <c r="E19" t="s">
        <v>762</v>
      </c>
      <c r="F19" s="4"/>
      <c r="G19" s="4"/>
      <c r="H19" s="4"/>
      <c r="I19" s="5"/>
      <c r="J19" s="5"/>
      <c r="K19" s="6"/>
      <c r="O19" s="4"/>
      <c r="P19" s="4"/>
      <c r="R19" s="5"/>
      <c r="S19" s="4"/>
      <c r="T19" s="4"/>
      <c r="U19" s="4"/>
      <c r="V19" s="4"/>
      <c r="W19" s="4"/>
    </row>
    <row r="20" spans="1:23" ht="12.75" customHeight="1">
      <c r="A20" s="4" t="s">
        <v>496</v>
      </c>
      <c r="B20" s="5" t="s">
        <v>546</v>
      </c>
      <c r="C20" s="4">
        <v>1</v>
      </c>
      <c r="D20" s="5" t="s">
        <v>486</v>
      </c>
      <c r="E20" t="s">
        <v>757</v>
      </c>
      <c r="F20" s="4"/>
      <c r="G20" s="4"/>
      <c r="H20" s="4"/>
      <c r="I20" s="5"/>
      <c r="J20" s="5"/>
      <c r="K20" s="6"/>
      <c r="O20" s="4"/>
      <c r="P20" s="4"/>
      <c r="R20" s="5"/>
      <c r="S20" s="4"/>
      <c r="T20" s="4"/>
      <c r="U20" s="4"/>
      <c r="V20" s="4"/>
      <c r="W20" s="4"/>
    </row>
    <row r="21" spans="1:23" ht="12.75" customHeight="1">
      <c r="A21" s="4" t="s">
        <v>502</v>
      </c>
      <c r="B21" s="5" t="s">
        <v>548</v>
      </c>
      <c r="C21" s="4">
        <v>1</v>
      </c>
      <c r="D21" s="5" t="s">
        <v>486</v>
      </c>
      <c r="E21" t="s">
        <v>763</v>
      </c>
      <c r="F21" s="4"/>
      <c r="G21" s="4"/>
      <c r="H21" s="4"/>
      <c r="I21" s="5"/>
      <c r="J21" s="5"/>
      <c r="K21" s="6"/>
      <c r="O21" s="4"/>
      <c r="P21" s="4"/>
      <c r="R21" s="5"/>
      <c r="S21" s="4"/>
      <c r="T21" s="4"/>
      <c r="U21" s="4"/>
      <c r="V21" s="4"/>
      <c r="W21" s="4"/>
    </row>
    <row r="22" spans="1:23" ht="12.75" customHeight="1">
      <c r="A22" s="4" t="s">
        <v>496</v>
      </c>
      <c r="B22" s="5" t="s">
        <v>546</v>
      </c>
      <c r="C22" s="4">
        <v>2</v>
      </c>
      <c r="D22" s="5" t="s">
        <v>486</v>
      </c>
      <c r="E22" t="s">
        <v>757</v>
      </c>
      <c r="F22" s="4" t="s">
        <v>30</v>
      </c>
      <c r="G22" s="4" t="s">
        <v>376</v>
      </c>
      <c r="H22" s="4" t="str">
        <f>"742578978625820237"</f>
        <v>742578978625820237</v>
      </c>
      <c r="I22" s="5" t="s">
        <v>449</v>
      </c>
      <c r="J22" s="5" t="s">
        <v>450</v>
      </c>
      <c r="K22" s="6" t="s">
        <v>451</v>
      </c>
      <c r="L22">
        <v>10</v>
      </c>
      <c r="M22">
        <v>10</v>
      </c>
      <c r="N22">
        <v>0</v>
      </c>
      <c r="O22" s="4" t="s">
        <v>82</v>
      </c>
      <c r="P22" s="4" t="str">
        <f>"13693439973"</f>
        <v>13693439973</v>
      </c>
      <c r="Q22" s="14"/>
      <c r="R22" s="5" t="s">
        <v>542</v>
      </c>
      <c r="S22" s="4" t="s">
        <v>189</v>
      </c>
      <c r="T22" s="4" t="s">
        <v>190</v>
      </c>
      <c r="U22" s="4" t="s">
        <v>191</v>
      </c>
      <c r="V22" s="4" t="s">
        <v>192</v>
      </c>
      <c r="W22" s="4" t="str">
        <f>"610066"</f>
        <v>610066</v>
      </c>
    </row>
    <row r="23" spans="1:23" ht="12.75" customHeight="1">
      <c r="A23" s="4" t="s">
        <v>503</v>
      </c>
      <c r="B23" s="5" t="s">
        <v>548</v>
      </c>
      <c r="C23" s="4">
        <v>1</v>
      </c>
      <c r="D23" s="5" t="s">
        <v>486</v>
      </c>
      <c r="E23" t="s">
        <v>764</v>
      </c>
      <c r="F23" s="4" t="s">
        <v>31</v>
      </c>
      <c r="G23" s="4" t="s">
        <v>377</v>
      </c>
      <c r="H23" s="4" t="str">
        <f>"742213345536695557"</f>
        <v>742213345536695557</v>
      </c>
      <c r="I23" s="5" t="s">
        <v>449</v>
      </c>
      <c r="J23" s="5" t="s">
        <v>450</v>
      </c>
      <c r="K23" s="6" t="s">
        <v>451</v>
      </c>
      <c r="L23">
        <v>15</v>
      </c>
      <c r="M23">
        <v>15</v>
      </c>
      <c r="N23">
        <v>0</v>
      </c>
      <c r="O23" s="4" t="s">
        <v>83</v>
      </c>
      <c r="P23" s="4" t="str">
        <f>"13625539148"</f>
        <v>13625539148</v>
      </c>
      <c r="Q23" s="14"/>
      <c r="R23" s="5" t="s">
        <v>542</v>
      </c>
      <c r="S23" s="4" t="s">
        <v>193</v>
      </c>
      <c r="T23" s="4" t="s">
        <v>194</v>
      </c>
      <c r="U23" s="4" t="s">
        <v>195</v>
      </c>
      <c r="V23" s="4" t="s">
        <v>196</v>
      </c>
      <c r="W23" s="4" t="str">
        <f>"241000"</f>
        <v>241000</v>
      </c>
    </row>
    <row r="24" spans="1:23" ht="12.75" customHeight="1">
      <c r="A24" s="4" t="s">
        <v>504</v>
      </c>
      <c r="B24" s="5" t="s">
        <v>548</v>
      </c>
      <c r="C24" s="4">
        <v>1</v>
      </c>
      <c r="D24" s="5" t="s">
        <v>486</v>
      </c>
      <c r="E24" t="s">
        <v>765</v>
      </c>
      <c r="F24" s="4" t="s">
        <v>460</v>
      </c>
      <c r="G24" s="4" t="s">
        <v>378</v>
      </c>
      <c r="H24" s="4" t="str">
        <f>"741840001961002014"</f>
        <v>741840001961002014</v>
      </c>
      <c r="I24" s="5" t="s">
        <v>449</v>
      </c>
      <c r="J24" s="5" t="s">
        <v>450</v>
      </c>
      <c r="K24" s="6" t="s">
        <v>451</v>
      </c>
      <c r="L24">
        <v>12</v>
      </c>
      <c r="M24">
        <v>12</v>
      </c>
      <c r="N24">
        <v>0</v>
      </c>
      <c r="O24" s="4" t="s">
        <v>84</v>
      </c>
      <c r="P24" s="4" t="str">
        <f>"18943678669"</f>
        <v>18943678669</v>
      </c>
      <c r="Q24" s="12" t="s">
        <v>816</v>
      </c>
      <c r="R24" s="5" t="s">
        <v>542</v>
      </c>
      <c r="S24" s="4" t="s">
        <v>197</v>
      </c>
      <c r="T24" s="4" t="s">
        <v>198</v>
      </c>
      <c r="U24" s="4" t="s">
        <v>199</v>
      </c>
      <c r="V24" s="4" t="s">
        <v>200</v>
      </c>
      <c r="W24" s="4" t="str">
        <f>"000000"</f>
        <v>000000</v>
      </c>
    </row>
    <row r="25" spans="1:23" ht="12.75" customHeight="1">
      <c r="A25" s="4" t="s">
        <v>505</v>
      </c>
      <c r="B25" s="5" t="s">
        <v>548</v>
      </c>
      <c r="C25" s="4">
        <v>1</v>
      </c>
      <c r="D25" s="5" t="s">
        <v>486</v>
      </c>
      <c r="E25" t="s">
        <v>766</v>
      </c>
      <c r="F25" s="4" t="s">
        <v>32</v>
      </c>
      <c r="G25" s="4" t="s">
        <v>379</v>
      </c>
      <c r="H25" s="4" t="str">
        <f>"741729729339222838"</f>
        <v>741729729339222838</v>
      </c>
      <c r="I25" s="5" t="s">
        <v>449</v>
      </c>
      <c r="J25" s="5" t="s">
        <v>450</v>
      </c>
      <c r="K25" s="6" t="s">
        <v>451</v>
      </c>
      <c r="L25">
        <v>12</v>
      </c>
      <c r="M25">
        <v>12</v>
      </c>
      <c r="N25">
        <v>0</v>
      </c>
      <c r="O25" s="4" t="s">
        <v>85</v>
      </c>
      <c r="P25" s="4" t="str">
        <f>"18783956337"</f>
        <v>18783956337</v>
      </c>
      <c r="Q25" s="12" t="s">
        <v>817</v>
      </c>
      <c r="R25" s="5" t="s">
        <v>542</v>
      </c>
      <c r="S25" s="4" t="s">
        <v>189</v>
      </c>
      <c r="T25" s="4" t="s">
        <v>201</v>
      </c>
      <c r="U25" s="4" t="s">
        <v>202</v>
      </c>
      <c r="V25" s="4" t="s">
        <v>203</v>
      </c>
      <c r="W25" s="4" t="str">
        <f>"637900"</f>
        <v>637900</v>
      </c>
    </row>
    <row r="26" spans="1:23" ht="12.75" customHeight="1">
      <c r="A26" s="4" t="s">
        <v>495</v>
      </c>
      <c r="B26" s="5" t="s">
        <v>547</v>
      </c>
      <c r="C26" s="4">
        <v>1</v>
      </c>
      <c r="D26" s="5" t="s">
        <v>486</v>
      </c>
      <c r="E26" t="s">
        <v>756</v>
      </c>
      <c r="F26" s="4" t="s">
        <v>33</v>
      </c>
      <c r="G26" s="4" t="s">
        <v>380</v>
      </c>
      <c r="H26" s="4" t="str">
        <f>"573253862019169491"</f>
        <v>573253862019169491</v>
      </c>
      <c r="I26" s="5" t="s">
        <v>449</v>
      </c>
      <c r="J26" s="5" t="s">
        <v>450</v>
      </c>
      <c r="K26" s="6" t="s">
        <v>451</v>
      </c>
      <c r="L26">
        <v>12</v>
      </c>
      <c r="M26">
        <v>12</v>
      </c>
      <c r="N26">
        <v>0</v>
      </c>
      <c r="O26" s="4" t="s">
        <v>86</v>
      </c>
      <c r="P26" s="4" t="str">
        <f>"15620285111"</f>
        <v>15620285111</v>
      </c>
      <c r="Q26" s="12" t="s">
        <v>818</v>
      </c>
      <c r="R26" s="5" t="s">
        <v>542</v>
      </c>
      <c r="S26" s="4" t="s">
        <v>204</v>
      </c>
      <c r="T26" s="4" t="s">
        <v>205</v>
      </c>
      <c r="U26" s="4" t="s">
        <v>206</v>
      </c>
      <c r="V26" s="4" t="s">
        <v>207</v>
      </c>
      <c r="W26" s="4" t="str">
        <f>"000000"</f>
        <v>000000</v>
      </c>
    </row>
    <row r="27" spans="1:23" ht="12.75" customHeight="1">
      <c r="A27" s="4" t="s">
        <v>495</v>
      </c>
      <c r="B27" s="5" t="s">
        <v>547</v>
      </c>
      <c r="C27" s="4">
        <v>2</v>
      </c>
      <c r="D27" s="5" t="s">
        <v>486</v>
      </c>
      <c r="E27" t="s">
        <v>756</v>
      </c>
      <c r="F27" s="4" t="s">
        <v>34</v>
      </c>
      <c r="G27" s="4" t="s">
        <v>381</v>
      </c>
      <c r="H27" s="4" t="str">
        <f>"573292933443487894"</f>
        <v>573292933443487894</v>
      </c>
      <c r="I27" s="5" t="s">
        <v>449</v>
      </c>
      <c r="J27" s="5" t="s">
        <v>450</v>
      </c>
      <c r="K27" s="6" t="s">
        <v>451</v>
      </c>
      <c r="L27">
        <v>12</v>
      </c>
      <c r="M27">
        <v>12</v>
      </c>
      <c r="N27">
        <v>0</v>
      </c>
      <c r="O27" s="4" t="s">
        <v>87</v>
      </c>
      <c r="P27" s="4" t="str">
        <f>"15807259582"</f>
        <v>15807259582</v>
      </c>
      <c r="Q27" s="12" t="s">
        <v>819</v>
      </c>
      <c r="R27" s="5" t="s">
        <v>542</v>
      </c>
      <c r="S27" s="4" t="s">
        <v>185</v>
      </c>
      <c r="T27" s="4" t="s">
        <v>208</v>
      </c>
      <c r="U27" s="4" t="s">
        <v>209</v>
      </c>
      <c r="V27" s="4" t="s">
        <v>210</v>
      </c>
      <c r="W27" s="4" t="str">
        <f>"430200"</f>
        <v>430200</v>
      </c>
    </row>
    <row r="28" spans="1:23" ht="12.75" customHeight="1">
      <c r="A28" s="4" t="s">
        <v>495</v>
      </c>
      <c r="B28" s="5" t="s">
        <v>547</v>
      </c>
      <c r="C28" s="4">
        <v>1</v>
      </c>
      <c r="D28" s="5" t="s">
        <v>486</v>
      </c>
      <c r="E28" t="s">
        <v>756</v>
      </c>
      <c r="F28" s="4" t="s">
        <v>35</v>
      </c>
      <c r="G28" s="4" t="s">
        <v>382</v>
      </c>
      <c r="H28" s="4" t="str">
        <f>"740821890960932630"</f>
        <v>740821890960932630</v>
      </c>
      <c r="I28" s="5" t="s">
        <v>449</v>
      </c>
      <c r="J28" s="5" t="s">
        <v>450</v>
      </c>
      <c r="K28" s="6" t="s">
        <v>451</v>
      </c>
      <c r="L28">
        <v>18</v>
      </c>
      <c r="M28">
        <v>18</v>
      </c>
      <c r="N28">
        <v>0</v>
      </c>
      <c r="O28" s="4" t="s">
        <v>88</v>
      </c>
      <c r="P28" s="4" t="str">
        <f>"15244151839"</f>
        <v>15244151839</v>
      </c>
      <c r="Q28" s="12" t="s">
        <v>820</v>
      </c>
      <c r="R28" s="5" t="s">
        <v>542</v>
      </c>
      <c r="S28" s="4" t="s">
        <v>146</v>
      </c>
      <c r="T28" s="4" t="s">
        <v>147</v>
      </c>
      <c r="U28" s="4" t="s">
        <v>182</v>
      </c>
      <c r="V28" s="4" t="s">
        <v>211</v>
      </c>
      <c r="W28" s="4" t="str">
        <f aca="true" t="shared" si="0" ref="W28:W33">"000000"</f>
        <v>000000</v>
      </c>
    </row>
    <row r="29" spans="1:23" ht="12.75" customHeight="1">
      <c r="A29" s="4" t="s">
        <v>506</v>
      </c>
      <c r="B29" s="5" t="s">
        <v>547</v>
      </c>
      <c r="C29" s="4">
        <v>1</v>
      </c>
      <c r="D29" s="5" t="s">
        <v>486</v>
      </c>
      <c r="E29" t="s">
        <v>767</v>
      </c>
      <c r="F29" s="4"/>
      <c r="G29" s="4"/>
      <c r="H29" s="4"/>
      <c r="I29" s="5"/>
      <c r="J29" s="5"/>
      <c r="K29" s="6"/>
      <c r="O29" s="4"/>
      <c r="P29" s="4"/>
      <c r="R29" s="5"/>
      <c r="S29" s="4"/>
      <c r="T29" s="4"/>
      <c r="U29" s="4"/>
      <c r="V29" s="4"/>
      <c r="W29" s="4"/>
    </row>
    <row r="30" spans="1:23" ht="12.75" customHeight="1">
      <c r="A30" s="4" t="s">
        <v>495</v>
      </c>
      <c r="B30" s="5" t="s">
        <v>547</v>
      </c>
      <c r="C30" s="4">
        <v>1</v>
      </c>
      <c r="D30" s="5" t="s">
        <v>486</v>
      </c>
      <c r="E30" t="s">
        <v>756</v>
      </c>
      <c r="F30" s="4" t="s">
        <v>36</v>
      </c>
      <c r="G30" s="4" t="s">
        <v>383</v>
      </c>
      <c r="H30" s="4" t="str">
        <f>"740717634240468517"</f>
        <v>740717634240468517</v>
      </c>
      <c r="I30" s="5" t="s">
        <v>449</v>
      </c>
      <c r="J30" s="5" t="s">
        <v>450</v>
      </c>
      <c r="K30" s="6" t="s">
        <v>451</v>
      </c>
      <c r="L30">
        <v>18</v>
      </c>
      <c r="M30">
        <v>18</v>
      </c>
      <c r="N30">
        <v>0</v>
      </c>
      <c r="O30" s="4" t="s">
        <v>36</v>
      </c>
      <c r="P30" s="4" t="str">
        <f>"15116082327"</f>
        <v>15116082327</v>
      </c>
      <c r="Q30" s="12" t="s">
        <v>821</v>
      </c>
      <c r="R30" s="5" t="s">
        <v>542</v>
      </c>
      <c r="S30" s="4" t="s">
        <v>154</v>
      </c>
      <c r="T30" s="4" t="s">
        <v>212</v>
      </c>
      <c r="U30" s="4" t="s">
        <v>213</v>
      </c>
      <c r="V30" s="4" t="s">
        <v>214</v>
      </c>
      <c r="W30" s="4" t="str">
        <f t="shared" si="0"/>
        <v>000000</v>
      </c>
    </row>
    <row r="31" spans="1:23" ht="12.75" customHeight="1">
      <c r="A31" s="4" t="s">
        <v>506</v>
      </c>
      <c r="B31" s="5" t="s">
        <v>547</v>
      </c>
      <c r="C31" s="4">
        <v>1</v>
      </c>
      <c r="D31" s="5" t="s">
        <v>486</v>
      </c>
      <c r="E31" t="s">
        <v>767</v>
      </c>
      <c r="F31" s="4"/>
      <c r="G31" s="4"/>
      <c r="H31" s="4"/>
      <c r="I31" s="5"/>
      <c r="J31" s="5"/>
      <c r="K31" s="6"/>
      <c r="O31" s="4"/>
      <c r="P31" s="4"/>
      <c r="R31" s="5"/>
      <c r="S31" s="4"/>
      <c r="T31" s="4"/>
      <c r="U31" s="4"/>
      <c r="V31" s="4"/>
      <c r="W31" s="4"/>
    </row>
    <row r="32" spans="1:23" ht="12.75" customHeight="1">
      <c r="A32" s="4" t="s">
        <v>495</v>
      </c>
      <c r="B32" s="5" t="s">
        <v>547</v>
      </c>
      <c r="C32" s="4">
        <v>1</v>
      </c>
      <c r="D32" s="5" t="s">
        <v>486</v>
      </c>
      <c r="E32" t="s">
        <v>756</v>
      </c>
      <c r="F32" s="4" t="s">
        <v>37</v>
      </c>
      <c r="G32" s="4" t="s">
        <v>384</v>
      </c>
      <c r="H32" s="4" t="str">
        <f>"740479296977630676"</f>
        <v>740479296977630676</v>
      </c>
      <c r="I32" s="5" t="s">
        <v>449</v>
      </c>
      <c r="J32" s="5" t="s">
        <v>450</v>
      </c>
      <c r="K32" s="6" t="s">
        <v>451</v>
      </c>
      <c r="L32">
        <v>18</v>
      </c>
      <c r="M32">
        <v>18</v>
      </c>
      <c r="N32">
        <v>0</v>
      </c>
      <c r="O32" s="4" t="s">
        <v>89</v>
      </c>
      <c r="P32" s="4" t="str">
        <f>"15734071004"</f>
        <v>15734071004</v>
      </c>
      <c r="Q32" s="12" t="s">
        <v>822</v>
      </c>
      <c r="R32" s="5" t="s">
        <v>542</v>
      </c>
      <c r="S32" s="4" t="s">
        <v>162</v>
      </c>
      <c r="T32" s="4" t="s">
        <v>215</v>
      </c>
      <c r="U32" s="4" t="s">
        <v>216</v>
      </c>
      <c r="V32" s="4" t="s">
        <v>217</v>
      </c>
      <c r="W32" s="4" t="str">
        <f t="shared" si="0"/>
        <v>000000</v>
      </c>
    </row>
    <row r="33" spans="1:23" ht="12.75" customHeight="1">
      <c r="A33" s="4" t="s">
        <v>506</v>
      </c>
      <c r="B33" s="5" t="s">
        <v>547</v>
      </c>
      <c r="C33" s="4">
        <v>1</v>
      </c>
      <c r="D33" s="5" t="s">
        <v>486</v>
      </c>
      <c r="E33" t="s">
        <v>767</v>
      </c>
      <c r="F33" s="4"/>
      <c r="G33" s="4"/>
      <c r="H33" s="4"/>
      <c r="I33" s="5"/>
      <c r="J33" s="5"/>
      <c r="K33" s="6"/>
      <c r="O33" s="4"/>
      <c r="P33" s="4"/>
      <c r="R33" s="5"/>
      <c r="S33" s="4"/>
      <c r="T33" s="4"/>
      <c r="U33" s="4"/>
      <c r="V33" s="4"/>
      <c r="W33" s="4"/>
    </row>
    <row r="34" spans="1:23" ht="12.75" customHeight="1">
      <c r="A34" s="4" t="s">
        <v>505</v>
      </c>
      <c r="B34" s="5" t="s">
        <v>548</v>
      </c>
      <c r="C34" s="4">
        <v>1</v>
      </c>
      <c r="D34" s="5" t="s">
        <v>486</v>
      </c>
      <c r="E34" t="s">
        <v>766</v>
      </c>
      <c r="F34" s="4" t="s">
        <v>38</v>
      </c>
      <c r="G34" s="4" t="s">
        <v>385</v>
      </c>
      <c r="H34" s="4" t="str">
        <f>"740475331969450734"</f>
        <v>740475331969450734</v>
      </c>
      <c r="I34" s="5" t="s">
        <v>449</v>
      </c>
      <c r="J34" s="5" t="s">
        <v>450</v>
      </c>
      <c r="K34" s="6" t="s">
        <v>451</v>
      </c>
      <c r="L34">
        <v>12</v>
      </c>
      <c r="M34">
        <v>12</v>
      </c>
      <c r="N34">
        <v>0</v>
      </c>
      <c r="O34" s="4" t="s">
        <v>90</v>
      </c>
      <c r="P34" s="4" t="str">
        <f>"13840727045"</f>
        <v>13840727045</v>
      </c>
      <c r="Q34" s="12" t="s">
        <v>823</v>
      </c>
      <c r="R34" s="5" t="s">
        <v>542</v>
      </c>
      <c r="S34" s="4" t="s">
        <v>150</v>
      </c>
      <c r="T34" s="4" t="s">
        <v>151</v>
      </c>
      <c r="U34" s="4" t="s">
        <v>218</v>
      </c>
      <c r="V34" s="4" t="s">
        <v>219</v>
      </c>
      <c r="W34" s="4" t="str">
        <f>"101399"</f>
        <v>101399</v>
      </c>
    </row>
    <row r="35" spans="1:23" ht="12.75" customHeight="1">
      <c r="A35" s="4" t="s">
        <v>495</v>
      </c>
      <c r="B35" s="5" t="s">
        <v>547</v>
      </c>
      <c r="C35" s="4">
        <v>1</v>
      </c>
      <c r="D35" s="5" t="s">
        <v>486</v>
      </c>
      <c r="E35" t="s">
        <v>756</v>
      </c>
      <c r="F35" s="4" t="s">
        <v>39</v>
      </c>
      <c r="G35" s="4" t="s">
        <v>386</v>
      </c>
      <c r="H35" s="4" t="str">
        <f>"740356865219462535"</f>
        <v>740356865219462535</v>
      </c>
      <c r="I35" s="5" t="s">
        <v>449</v>
      </c>
      <c r="J35" s="5" t="s">
        <v>450</v>
      </c>
      <c r="K35" s="6" t="s">
        <v>451</v>
      </c>
      <c r="L35">
        <v>18</v>
      </c>
      <c r="M35">
        <v>18</v>
      </c>
      <c r="N35">
        <v>0</v>
      </c>
      <c r="O35" s="4" t="s">
        <v>91</v>
      </c>
      <c r="P35" s="4" t="str">
        <f>"18487127414"</f>
        <v>18487127414</v>
      </c>
      <c r="Q35" s="14"/>
      <c r="R35" s="5" t="s">
        <v>542</v>
      </c>
      <c r="S35" s="4" t="s">
        <v>220</v>
      </c>
      <c r="T35" s="4" t="s">
        <v>221</v>
      </c>
      <c r="U35" s="4" t="s">
        <v>222</v>
      </c>
      <c r="V35" s="4" t="s">
        <v>223</v>
      </c>
      <c r="W35" s="4" t="str">
        <f>"065200"</f>
        <v>065200</v>
      </c>
    </row>
    <row r="36" spans="1:23" ht="12.75" customHeight="1">
      <c r="A36" s="4" t="s">
        <v>507</v>
      </c>
      <c r="B36" s="5" t="s">
        <v>549</v>
      </c>
      <c r="C36" s="4">
        <v>1</v>
      </c>
      <c r="D36" s="5" t="s">
        <v>486</v>
      </c>
      <c r="E36" t="s">
        <v>768</v>
      </c>
      <c r="F36" s="4"/>
      <c r="G36" s="4"/>
      <c r="H36" s="4"/>
      <c r="I36" s="5"/>
      <c r="J36" s="5"/>
      <c r="K36" s="6"/>
      <c r="O36" s="4"/>
      <c r="P36" s="4"/>
      <c r="R36" s="5"/>
      <c r="S36" s="4"/>
      <c r="T36" s="4"/>
      <c r="U36" s="4"/>
      <c r="V36" s="4"/>
      <c r="W36" s="4"/>
    </row>
    <row r="37" spans="1:23" ht="12.75" customHeight="1">
      <c r="A37" s="4" t="s">
        <v>495</v>
      </c>
      <c r="B37" s="5" t="s">
        <v>547</v>
      </c>
      <c r="C37" s="4">
        <v>1</v>
      </c>
      <c r="D37" s="5" t="s">
        <v>486</v>
      </c>
      <c r="E37" t="s">
        <v>756</v>
      </c>
      <c r="F37" s="4" t="str">
        <f>"38902070绒绒"</f>
        <v>38902070绒绒</v>
      </c>
      <c r="G37" s="4" t="s">
        <v>387</v>
      </c>
      <c r="H37" s="4" t="str">
        <f>"739695201812042828"</f>
        <v>739695201812042828</v>
      </c>
      <c r="I37" s="5" t="s">
        <v>449</v>
      </c>
      <c r="J37" s="5" t="s">
        <v>450</v>
      </c>
      <c r="K37" s="6" t="s">
        <v>451</v>
      </c>
      <c r="L37">
        <v>18</v>
      </c>
      <c r="M37">
        <v>18</v>
      </c>
      <c r="N37">
        <v>0</v>
      </c>
      <c r="O37" s="4" t="s">
        <v>92</v>
      </c>
      <c r="P37" s="4" t="str">
        <f>"13728068259"</f>
        <v>13728068259</v>
      </c>
      <c r="Q37" s="12" t="s">
        <v>824</v>
      </c>
      <c r="R37" s="5" t="s">
        <v>542</v>
      </c>
      <c r="S37" s="4" t="s">
        <v>158</v>
      </c>
      <c r="T37" s="4" t="s">
        <v>159</v>
      </c>
      <c r="U37" s="4" t="s">
        <v>224</v>
      </c>
      <c r="V37" s="4" t="s">
        <v>225</v>
      </c>
      <c r="W37" s="4" t="str">
        <f>"510510"</f>
        <v>510510</v>
      </c>
    </row>
    <row r="38" spans="1:23" ht="12.75" customHeight="1">
      <c r="A38" s="4" t="s">
        <v>507</v>
      </c>
      <c r="B38" s="5" t="s">
        <v>549</v>
      </c>
      <c r="C38" s="4">
        <v>1</v>
      </c>
      <c r="D38" s="5" t="s">
        <v>486</v>
      </c>
      <c r="E38" t="s">
        <v>768</v>
      </c>
      <c r="F38" s="4"/>
      <c r="G38" s="4"/>
      <c r="H38" s="4"/>
      <c r="I38" s="5"/>
      <c r="J38" s="5"/>
      <c r="K38" s="6"/>
      <c r="O38" s="4"/>
      <c r="P38" s="4"/>
      <c r="R38" s="5"/>
      <c r="S38" s="4"/>
      <c r="T38" s="4"/>
      <c r="U38" s="4"/>
      <c r="V38" s="4"/>
      <c r="W38" s="4"/>
    </row>
    <row r="39" spans="1:23" ht="12.75" customHeight="1">
      <c r="A39" s="4" t="s">
        <v>495</v>
      </c>
      <c r="B39" s="5" t="s">
        <v>547</v>
      </c>
      <c r="C39" s="4">
        <v>1</v>
      </c>
      <c r="D39" s="5" t="s">
        <v>486</v>
      </c>
      <c r="E39" t="s">
        <v>756</v>
      </c>
      <c r="F39" s="4" t="s">
        <v>40</v>
      </c>
      <c r="G39" s="4" t="s">
        <v>388</v>
      </c>
      <c r="H39" s="4" t="str">
        <f>"740660514472087270"</f>
        <v>740660514472087270</v>
      </c>
      <c r="I39" s="5" t="s">
        <v>449</v>
      </c>
      <c r="J39" s="5" t="s">
        <v>450</v>
      </c>
      <c r="K39" s="6" t="s">
        <v>451</v>
      </c>
      <c r="L39">
        <v>18</v>
      </c>
      <c r="M39">
        <v>18</v>
      </c>
      <c r="N39">
        <v>0</v>
      </c>
      <c r="O39" s="4" t="s">
        <v>93</v>
      </c>
      <c r="P39" s="4" t="str">
        <f>"13763324454"</f>
        <v>13763324454</v>
      </c>
      <c r="Q39" s="12" t="s">
        <v>825</v>
      </c>
      <c r="R39" s="5" t="s">
        <v>542</v>
      </c>
      <c r="S39" s="4" t="s">
        <v>158</v>
      </c>
      <c r="T39" s="4" t="s">
        <v>226</v>
      </c>
      <c r="U39" s="4"/>
      <c r="V39" s="4" t="s">
        <v>227</v>
      </c>
      <c r="W39" s="4" t="str">
        <f aca="true" t="shared" si="1" ref="W39:W45">"000000"</f>
        <v>000000</v>
      </c>
    </row>
    <row r="40" spans="1:23" ht="12.75" customHeight="1">
      <c r="A40" s="4" t="s">
        <v>506</v>
      </c>
      <c r="B40" s="5" t="s">
        <v>547</v>
      </c>
      <c r="C40" s="4">
        <v>1</v>
      </c>
      <c r="D40" s="5" t="s">
        <v>486</v>
      </c>
      <c r="E40" t="s">
        <v>767</v>
      </c>
      <c r="F40" s="4"/>
      <c r="G40" s="4"/>
      <c r="H40" s="4"/>
      <c r="I40" s="5"/>
      <c r="J40" s="5"/>
      <c r="K40" s="6"/>
      <c r="O40" s="4"/>
      <c r="P40" s="4"/>
      <c r="R40" s="5"/>
      <c r="S40" s="4"/>
      <c r="T40" s="4"/>
      <c r="U40" s="4"/>
      <c r="V40" s="4"/>
      <c r="W40" s="4"/>
    </row>
    <row r="41" spans="1:23" ht="12.75" customHeight="1">
      <c r="A41" s="4" t="s">
        <v>496</v>
      </c>
      <c r="B41" s="5" t="s">
        <v>546</v>
      </c>
      <c r="C41" s="4">
        <v>1</v>
      </c>
      <c r="D41" s="5" t="s">
        <v>486</v>
      </c>
      <c r="E41" t="s">
        <v>757</v>
      </c>
      <c r="F41" s="4" t="s">
        <v>41</v>
      </c>
      <c r="G41" s="4" t="s">
        <v>389</v>
      </c>
      <c r="H41" s="4" t="str">
        <f>"739573186486192274"</f>
        <v>739573186486192274</v>
      </c>
      <c r="I41" s="5" t="s">
        <v>449</v>
      </c>
      <c r="J41" s="5" t="s">
        <v>450</v>
      </c>
      <c r="K41" s="6" t="s">
        <v>451</v>
      </c>
      <c r="L41">
        <v>18</v>
      </c>
      <c r="M41">
        <v>18</v>
      </c>
      <c r="N41">
        <v>0</v>
      </c>
      <c r="O41" s="4" t="s">
        <v>94</v>
      </c>
      <c r="P41" s="4" t="str">
        <f>"18032003811"</f>
        <v>18032003811</v>
      </c>
      <c r="Q41" s="12" t="s">
        <v>826</v>
      </c>
      <c r="R41" s="5" t="s">
        <v>542</v>
      </c>
      <c r="S41" s="4" t="s">
        <v>220</v>
      </c>
      <c r="T41" s="4" t="s">
        <v>228</v>
      </c>
      <c r="U41" s="4" t="s">
        <v>229</v>
      </c>
      <c r="V41" s="4" t="s">
        <v>230</v>
      </c>
      <c r="W41" s="4" t="str">
        <f t="shared" si="1"/>
        <v>000000</v>
      </c>
    </row>
    <row r="42" spans="1:23" ht="12.75" customHeight="1">
      <c r="A42" s="4" t="s">
        <v>495</v>
      </c>
      <c r="B42" s="5" t="s">
        <v>547</v>
      </c>
      <c r="C42" s="4">
        <v>1</v>
      </c>
      <c r="D42" s="5" t="s">
        <v>486</v>
      </c>
      <c r="E42" t="s">
        <v>756</v>
      </c>
      <c r="F42" s="4"/>
      <c r="G42" s="4"/>
      <c r="H42" s="4"/>
      <c r="I42" s="5"/>
      <c r="J42" s="5"/>
      <c r="K42" s="6"/>
      <c r="O42" s="4"/>
      <c r="P42" s="4"/>
      <c r="R42" s="5"/>
      <c r="S42" s="4"/>
      <c r="T42" s="4"/>
      <c r="U42" s="4"/>
      <c r="V42" s="4"/>
      <c r="W42" s="4"/>
    </row>
    <row r="43" spans="1:23" ht="12.75" customHeight="1">
      <c r="A43" s="4" t="s">
        <v>495</v>
      </c>
      <c r="B43" s="5" t="s">
        <v>547</v>
      </c>
      <c r="C43" s="4">
        <v>2</v>
      </c>
      <c r="D43" s="5" t="s">
        <v>486</v>
      </c>
      <c r="E43" t="s">
        <v>756</v>
      </c>
      <c r="F43" s="4" t="s">
        <v>42</v>
      </c>
      <c r="G43" s="4" t="s">
        <v>390</v>
      </c>
      <c r="H43" s="4" t="str">
        <f>"739382017543564644"</f>
        <v>739382017543564644</v>
      </c>
      <c r="I43" s="5" t="s">
        <v>449</v>
      </c>
      <c r="J43" s="5" t="s">
        <v>450</v>
      </c>
      <c r="K43" s="6" t="s">
        <v>451</v>
      </c>
      <c r="L43">
        <v>12</v>
      </c>
      <c r="M43">
        <v>12</v>
      </c>
      <c r="N43">
        <v>0</v>
      </c>
      <c r="O43" s="4" t="s">
        <v>95</v>
      </c>
      <c r="P43" s="4" t="str">
        <f>"13838779548"</f>
        <v>13838779548</v>
      </c>
      <c r="Q43" s="12" t="s">
        <v>827</v>
      </c>
      <c r="R43" s="5" t="s">
        <v>542</v>
      </c>
      <c r="S43" s="4" t="s">
        <v>170</v>
      </c>
      <c r="T43" s="4" t="s">
        <v>231</v>
      </c>
      <c r="U43" s="4" t="s">
        <v>232</v>
      </c>
      <c r="V43" s="4" t="s">
        <v>233</v>
      </c>
      <c r="W43" s="4" t="str">
        <f t="shared" si="1"/>
        <v>000000</v>
      </c>
    </row>
    <row r="44" spans="1:23" ht="12.75" customHeight="1">
      <c r="A44" s="4" t="s">
        <v>499</v>
      </c>
      <c r="B44" s="5" t="s">
        <v>546</v>
      </c>
      <c r="C44" s="4">
        <v>1</v>
      </c>
      <c r="D44" s="5" t="s">
        <v>486</v>
      </c>
      <c r="E44" t="s">
        <v>760</v>
      </c>
      <c r="F44" s="4" t="s">
        <v>43</v>
      </c>
      <c r="G44" s="4" t="s">
        <v>391</v>
      </c>
      <c r="H44" s="4" t="str">
        <f>"739402274814662759"</f>
        <v>739402274814662759</v>
      </c>
      <c r="I44" s="5" t="s">
        <v>449</v>
      </c>
      <c r="J44" s="5" t="s">
        <v>450</v>
      </c>
      <c r="K44" s="6" t="s">
        <v>451</v>
      </c>
      <c r="L44">
        <v>18</v>
      </c>
      <c r="M44">
        <v>18</v>
      </c>
      <c r="N44">
        <v>0</v>
      </c>
      <c r="O44" s="4" t="s">
        <v>96</v>
      </c>
      <c r="P44" s="4" t="str">
        <f>"15618167025"</f>
        <v>15618167025</v>
      </c>
      <c r="Q44" s="12" t="s">
        <v>828</v>
      </c>
      <c r="R44" s="5" t="s">
        <v>542</v>
      </c>
      <c r="S44" s="4" t="s">
        <v>146</v>
      </c>
      <c r="T44" s="4" t="s">
        <v>147</v>
      </c>
      <c r="U44" s="4" t="s">
        <v>234</v>
      </c>
      <c r="V44" s="4" t="s">
        <v>235</v>
      </c>
      <c r="W44" s="4" t="str">
        <f t="shared" si="1"/>
        <v>000000</v>
      </c>
    </row>
    <row r="45" spans="1:23" ht="12.75" customHeight="1">
      <c r="A45" s="4" t="s">
        <v>508</v>
      </c>
      <c r="B45" s="5" t="s">
        <v>546</v>
      </c>
      <c r="C45" s="4">
        <v>1</v>
      </c>
      <c r="D45" s="5" t="s">
        <v>486</v>
      </c>
      <c r="E45" t="s">
        <v>769</v>
      </c>
      <c r="F45" s="4"/>
      <c r="G45" s="4"/>
      <c r="H45" s="4"/>
      <c r="I45" s="5"/>
      <c r="J45" s="5"/>
      <c r="K45" s="6"/>
      <c r="O45" s="4"/>
      <c r="P45" s="4"/>
      <c r="R45" s="5"/>
      <c r="S45" s="4"/>
      <c r="T45" s="4"/>
      <c r="U45" s="4"/>
      <c r="V45" s="4"/>
      <c r="W45" s="4"/>
    </row>
    <row r="46" spans="1:23" ht="12.75" customHeight="1">
      <c r="A46" s="4" t="s">
        <v>509</v>
      </c>
      <c r="B46" s="5" t="s">
        <v>544</v>
      </c>
      <c r="C46" s="4">
        <v>1</v>
      </c>
      <c r="D46" s="5" t="s">
        <v>486</v>
      </c>
      <c r="E46" t="s">
        <v>770</v>
      </c>
      <c r="F46" s="4" t="s">
        <v>461</v>
      </c>
      <c r="G46" s="4" t="s">
        <v>392</v>
      </c>
      <c r="H46" s="4" t="str">
        <f>"577200302841119606"</f>
        <v>577200302841119606</v>
      </c>
      <c r="I46" s="5" t="s">
        <v>449</v>
      </c>
      <c r="J46" s="5" t="s">
        <v>450</v>
      </c>
      <c r="K46" s="6" t="s">
        <v>451</v>
      </c>
      <c r="L46">
        <v>10</v>
      </c>
      <c r="M46">
        <v>10</v>
      </c>
      <c r="N46">
        <v>0</v>
      </c>
      <c r="O46" s="4" t="s">
        <v>97</v>
      </c>
      <c r="P46" s="4" t="str">
        <f>"15901818372"</f>
        <v>15901818372</v>
      </c>
      <c r="Q46" s="12" t="s">
        <v>829</v>
      </c>
      <c r="R46" s="5" t="s">
        <v>542</v>
      </c>
      <c r="S46" s="4" t="s">
        <v>146</v>
      </c>
      <c r="T46" s="4" t="s">
        <v>147</v>
      </c>
      <c r="U46" s="4" t="s">
        <v>236</v>
      </c>
      <c r="V46" s="4" t="s">
        <v>237</v>
      </c>
      <c r="W46" s="4" t="str">
        <f>"200086"</f>
        <v>200086</v>
      </c>
    </row>
    <row r="47" spans="1:23" ht="12.75" customHeight="1">
      <c r="A47" s="4" t="s">
        <v>499</v>
      </c>
      <c r="B47" s="5" t="s">
        <v>546</v>
      </c>
      <c r="C47" s="4">
        <v>1</v>
      </c>
      <c r="D47" s="5" t="s">
        <v>486</v>
      </c>
      <c r="E47" t="s">
        <v>760</v>
      </c>
      <c r="F47" s="4" t="s">
        <v>44</v>
      </c>
      <c r="G47" s="4" t="s">
        <v>393</v>
      </c>
      <c r="H47" s="4" t="str">
        <f>"738672578040849719"</f>
        <v>738672578040849719</v>
      </c>
      <c r="I47" s="5" t="s">
        <v>449</v>
      </c>
      <c r="J47" s="5" t="s">
        <v>450</v>
      </c>
      <c r="K47" s="6" t="s">
        <v>451</v>
      </c>
      <c r="L47">
        <v>15</v>
      </c>
      <c r="M47">
        <v>15</v>
      </c>
      <c r="N47">
        <v>0</v>
      </c>
      <c r="O47" s="4" t="s">
        <v>98</v>
      </c>
      <c r="P47" s="4" t="str">
        <f>"18760296093"</f>
        <v>18760296093</v>
      </c>
      <c r="Q47" s="12" t="s">
        <v>830</v>
      </c>
      <c r="R47" s="5" t="s">
        <v>542</v>
      </c>
      <c r="S47" s="4" t="s">
        <v>178</v>
      </c>
      <c r="T47" s="4" t="s">
        <v>238</v>
      </c>
      <c r="U47" s="4" t="s">
        <v>239</v>
      </c>
      <c r="V47" s="4" t="s">
        <v>240</v>
      </c>
      <c r="W47" s="4" t="str">
        <f>"000000"</f>
        <v>000000</v>
      </c>
    </row>
    <row r="48" spans="1:23" ht="12.75" customHeight="1">
      <c r="A48" s="4" t="s">
        <v>510</v>
      </c>
      <c r="B48" s="5" t="s">
        <v>546</v>
      </c>
      <c r="C48" s="4">
        <v>1</v>
      </c>
      <c r="D48" s="5" t="s">
        <v>486</v>
      </c>
      <c r="E48" t="s">
        <v>771</v>
      </c>
      <c r="F48" s="4"/>
      <c r="G48" s="4"/>
      <c r="H48" s="4"/>
      <c r="I48" s="5"/>
      <c r="J48" s="5"/>
      <c r="K48" s="6"/>
      <c r="O48" s="4"/>
      <c r="P48" s="4"/>
      <c r="R48" s="5"/>
      <c r="S48" s="4"/>
      <c r="T48" s="4"/>
      <c r="U48" s="4"/>
      <c r="V48" s="4"/>
      <c r="W48" s="4"/>
    </row>
    <row r="49" spans="1:23" ht="12.75" customHeight="1">
      <c r="A49" s="4" t="s">
        <v>511</v>
      </c>
      <c r="B49" s="5" t="s">
        <v>546</v>
      </c>
      <c r="C49" s="4">
        <v>1</v>
      </c>
      <c r="D49" s="5" t="s">
        <v>486</v>
      </c>
      <c r="E49" t="s">
        <v>772</v>
      </c>
      <c r="F49" s="4"/>
      <c r="G49" s="4"/>
      <c r="H49" s="4"/>
      <c r="I49" s="5"/>
      <c r="J49" s="5"/>
      <c r="K49" s="6"/>
      <c r="O49" s="4"/>
      <c r="P49" s="4"/>
      <c r="R49" s="5"/>
      <c r="S49" s="4"/>
      <c r="T49" s="4"/>
      <c r="U49" s="4"/>
      <c r="V49" s="4"/>
      <c r="W49" s="4"/>
    </row>
    <row r="50" spans="1:23" ht="12.75" customHeight="1">
      <c r="A50" s="4" t="s">
        <v>505</v>
      </c>
      <c r="B50" s="5" t="s">
        <v>548</v>
      </c>
      <c r="C50" s="4">
        <v>1</v>
      </c>
      <c r="D50" s="5" t="s">
        <v>486</v>
      </c>
      <c r="E50" t="s">
        <v>766</v>
      </c>
      <c r="F50" s="4" t="s">
        <v>45</v>
      </c>
      <c r="G50" s="4" t="s">
        <v>394</v>
      </c>
      <c r="H50" s="4" t="str">
        <f>"572876420970309797"</f>
        <v>572876420970309797</v>
      </c>
      <c r="I50" s="5" t="s">
        <v>449</v>
      </c>
      <c r="J50" s="5" t="s">
        <v>450</v>
      </c>
      <c r="K50" s="6" t="s">
        <v>451</v>
      </c>
      <c r="L50">
        <v>10</v>
      </c>
      <c r="M50">
        <v>10</v>
      </c>
      <c r="N50">
        <v>0</v>
      </c>
      <c r="O50" s="4" t="s">
        <v>99</v>
      </c>
      <c r="P50" s="4" t="str">
        <f>"18623320314"</f>
        <v>18623320314</v>
      </c>
      <c r="Q50" s="12" t="s">
        <v>831</v>
      </c>
      <c r="R50" s="5" t="s">
        <v>542</v>
      </c>
      <c r="S50" s="4" t="s">
        <v>241</v>
      </c>
      <c r="T50" s="4" t="s">
        <v>242</v>
      </c>
      <c r="U50" s="4" t="s">
        <v>243</v>
      </c>
      <c r="V50" s="4" t="s">
        <v>244</v>
      </c>
      <c r="W50" s="4" t="str">
        <f>"401120"</f>
        <v>401120</v>
      </c>
    </row>
    <row r="51" spans="1:23" ht="12.75" customHeight="1">
      <c r="A51" s="4" t="s">
        <v>505</v>
      </c>
      <c r="B51" s="5" t="s">
        <v>548</v>
      </c>
      <c r="C51" s="4">
        <v>1</v>
      </c>
      <c r="D51" s="5" t="s">
        <v>486</v>
      </c>
      <c r="E51" t="s">
        <v>766</v>
      </c>
      <c r="F51" s="4" t="s">
        <v>46</v>
      </c>
      <c r="G51" s="4" t="s">
        <v>395</v>
      </c>
      <c r="H51" s="4" t="str">
        <f>"738581089769378264"</f>
        <v>738581089769378264</v>
      </c>
      <c r="I51" s="5" t="s">
        <v>449</v>
      </c>
      <c r="J51" s="5" t="s">
        <v>450</v>
      </c>
      <c r="K51" s="6" t="s">
        <v>451</v>
      </c>
      <c r="L51">
        <v>10</v>
      </c>
      <c r="M51">
        <v>10</v>
      </c>
      <c r="N51">
        <v>0</v>
      </c>
      <c r="O51" s="4" t="s">
        <v>100</v>
      </c>
      <c r="P51" s="4" t="str">
        <f>"18874868177"</f>
        <v>18874868177</v>
      </c>
      <c r="Q51" s="14"/>
      <c r="R51" s="5" t="s">
        <v>542</v>
      </c>
      <c r="S51" s="4" t="s">
        <v>154</v>
      </c>
      <c r="T51" s="4" t="s">
        <v>245</v>
      </c>
      <c r="U51" s="4" t="s">
        <v>246</v>
      </c>
      <c r="V51" s="4" t="s">
        <v>247</v>
      </c>
      <c r="W51" s="4" t="str">
        <f>"000000"</f>
        <v>000000</v>
      </c>
    </row>
    <row r="52" spans="1:23" ht="12.75" customHeight="1">
      <c r="A52" s="4" t="s">
        <v>494</v>
      </c>
      <c r="B52" s="5" t="s">
        <v>546</v>
      </c>
      <c r="C52" s="4">
        <v>1</v>
      </c>
      <c r="D52" s="5" t="s">
        <v>486</v>
      </c>
      <c r="E52" t="s">
        <v>755</v>
      </c>
      <c r="F52" s="4" t="s">
        <v>47</v>
      </c>
      <c r="G52" s="4" t="s">
        <v>396</v>
      </c>
      <c r="H52" s="4" t="str">
        <f>"736779715604633714"</f>
        <v>736779715604633714</v>
      </c>
      <c r="I52" s="5" t="s">
        <v>449</v>
      </c>
      <c r="J52" s="5" t="s">
        <v>450</v>
      </c>
      <c r="K52" s="6" t="s">
        <v>451</v>
      </c>
      <c r="L52">
        <v>20</v>
      </c>
      <c r="M52">
        <v>20</v>
      </c>
      <c r="N52">
        <v>0</v>
      </c>
      <c r="O52" s="4" t="s">
        <v>101</v>
      </c>
      <c r="P52" s="4" t="str">
        <f>"13615828048"</f>
        <v>13615828048</v>
      </c>
      <c r="Q52" s="12" t="s">
        <v>832</v>
      </c>
      <c r="R52" s="5" t="s">
        <v>542</v>
      </c>
      <c r="S52" s="4" t="s">
        <v>174</v>
      </c>
      <c r="T52" s="4" t="s">
        <v>248</v>
      </c>
      <c r="U52" s="4" t="s">
        <v>249</v>
      </c>
      <c r="V52" s="4" t="s">
        <v>250</v>
      </c>
      <c r="W52" s="4" t="str">
        <f>"000000"</f>
        <v>000000</v>
      </c>
    </row>
    <row r="53" spans="1:23" ht="12.75" customHeight="1">
      <c r="A53" s="4" t="s">
        <v>512</v>
      </c>
      <c r="B53" s="5" t="s">
        <v>546</v>
      </c>
      <c r="C53" s="4">
        <v>1</v>
      </c>
      <c r="D53" s="5" t="s">
        <v>486</v>
      </c>
      <c r="E53" t="s">
        <v>773</v>
      </c>
      <c r="F53" s="4"/>
      <c r="G53" s="4"/>
      <c r="H53" s="4"/>
      <c r="I53" s="5"/>
      <c r="J53" s="5"/>
      <c r="K53" s="6"/>
      <c r="O53" s="4"/>
      <c r="P53" s="4"/>
      <c r="R53" s="5"/>
      <c r="S53" s="4"/>
      <c r="T53" s="4"/>
      <c r="U53" s="4"/>
      <c r="V53" s="4"/>
      <c r="W53" s="4"/>
    </row>
    <row r="54" spans="1:23" ht="12.75" customHeight="1">
      <c r="A54" s="4" t="s">
        <v>513</v>
      </c>
      <c r="B54" s="5" t="s">
        <v>546</v>
      </c>
      <c r="C54" s="4">
        <v>1</v>
      </c>
      <c r="D54" s="5" t="s">
        <v>486</v>
      </c>
      <c r="E54" t="s">
        <v>774</v>
      </c>
      <c r="F54" s="4"/>
      <c r="G54" s="4"/>
      <c r="H54" s="4"/>
      <c r="I54" s="5"/>
      <c r="J54" s="5"/>
      <c r="K54" s="6"/>
      <c r="O54" s="4"/>
      <c r="P54" s="4"/>
      <c r="R54" s="5"/>
      <c r="S54" s="4"/>
      <c r="T54" s="4"/>
      <c r="U54" s="4"/>
      <c r="V54" s="4"/>
      <c r="W54" s="4"/>
    </row>
    <row r="55" spans="1:23" ht="12.75" customHeight="1">
      <c r="A55" s="4" t="s">
        <v>499</v>
      </c>
      <c r="B55" s="5" t="s">
        <v>546</v>
      </c>
      <c r="C55" s="4">
        <v>1</v>
      </c>
      <c r="D55" s="5" t="s">
        <v>486</v>
      </c>
      <c r="E55" t="s">
        <v>760</v>
      </c>
      <c r="F55" s="4"/>
      <c r="G55" s="4"/>
      <c r="H55" s="4"/>
      <c r="I55" s="5"/>
      <c r="J55" s="5"/>
      <c r="K55" s="6"/>
      <c r="O55" s="4"/>
      <c r="P55" s="4"/>
      <c r="R55" s="5"/>
      <c r="S55" s="4"/>
      <c r="T55" s="4"/>
      <c r="U55" s="4"/>
      <c r="V55" s="4"/>
      <c r="W55" s="4"/>
    </row>
    <row r="56" spans="1:23" ht="12.75" customHeight="1">
      <c r="A56" s="4" t="s">
        <v>514</v>
      </c>
      <c r="B56" s="5" t="s">
        <v>548</v>
      </c>
      <c r="C56" s="4">
        <v>1</v>
      </c>
      <c r="D56" s="5" t="s">
        <v>486</v>
      </c>
      <c r="E56" t="s">
        <v>775</v>
      </c>
      <c r="F56" s="4" t="s">
        <v>48</v>
      </c>
      <c r="G56" s="4" t="s">
        <v>397</v>
      </c>
      <c r="H56" s="4" t="str">
        <f>"738575233220945953"</f>
        <v>738575233220945953</v>
      </c>
      <c r="I56" s="5" t="s">
        <v>449</v>
      </c>
      <c r="J56" s="5" t="s">
        <v>450</v>
      </c>
      <c r="K56" s="6" t="s">
        <v>451</v>
      </c>
      <c r="L56">
        <v>14</v>
      </c>
      <c r="M56">
        <v>14</v>
      </c>
      <c r="N56">
        <v>0</v>
      </c>
      <c r="O56" s="4" t="s">
        <v>102</v>
      </c>
      <c r="P56" s="4" t="str">
        <f>"18515493118"</f>
        <v>18515493118</v>
      </c>
      <c r="Q56" s="12" t="s">
        <v>833</v>
      </c>
      <c r="R56" s="5" t="s">
        <v>542</v>
      </c>
      <c r="S56" s="4" t="s">
        <v>150</v>
      </c>
      <c r="T56" s="4" t="s">
        <v>151</v>
      </c>
      <c r="U56" s="4" t="s">
        <v>251</v>
      </c>
      <c r="V56" s="4" t="s">
        <v>252</v>
      </c>
      <c r="W56" s="4" t="str">
        <f>"100019"</f>
        <v>100019</v>
      </c>
    </row>
    <row r="57" spans="1:23" ht="12.75" customHeight="1">
      <c r="A57" s="4" t="s">
        <v>515</v>
      </c>
      <c r="B57" s="5" t="s">
        <v>548</v>
      </c>
      <c r="C57" s="4">
        <v>1</v>
      </c>
      <c r="D57" s="5" t="s">
        <v>486</v>
      </c>
      <c r="E57" t="s">
        <v>776</v>
      </c>
      <c r="F57" s="4"/>
      <c r="G57" s="4"/>
      <c r="H57" s="4"/>
      <c r="I57" s="5"/>
      <c r="J57" s="5"/>
      <c r="K57" s="6"/>
      <c r="O57" s="4"/>
      <c r="P57" s="4"/>
      <c r="R57" s="5"/>
      <c r="S57" s="4"/>
      <c r="T57" s="4"/>
      <c r="U57" s="4"/>
      <c r="V57" s="4"/>
      <c r="W57" s="4"/>
    </row>
    <row r="58" spans="1:23" ht="12.75" customHeight="1">
      <c r="A58" s="4" t="s">
        <v>516</v>
      </c>
      <c r="B58" s="5" t="s">
        <v>548</v>
      </c>
      <c r="C58" s="4">
        <v>1</v>
      </c>
      <c r="D58" s="5" t="s">
        <v>486</v>
      </c>
      <c r="E58" t="s">
        <v>777</v>
      </c>
      <c r="F58" s="4" t="s">
        <v>49</v>
      </c>
      <c r="G58" s="4" t="s">
        <v>398</v>
      </c>
      <c r="H58" s="4" t="str">
        <f>"580023757246506201"</f>
        <v>580023757246506201</v>
      </c>
      <c r="I58" s="5" t="s">
        <v>449</v>
      </c>
      <c r="J58" s="5" t="s">
        <v>450</v>
      </c>
      <c r="K58" s="6" t="s">
        <v>451</v>
      </c>
      <c r="L58">
        <v>15</v>
      </c>
      <c r="M58">
        <v>15</v>
      </c>
      <c r="N58">
        <v>0</v>
      </c>
      <c r="O58" s="4" t="s">
        <v>103</v>
      </c>
      <c r="P58" s="4" t="str">
        <f>"13538741546"</f>
        <v>13538741546</v>
      </c>
      <c r="Q58" s="14"/>
      <c r="R58" s="5" t="s">
        <v>542</v>
      </c>
      <c r="S58" s="4" t="s">
        <v>158</v>
      </c>
      <c r="T58" s="4" t="s">
        <v>159</v>
      </c>
      <c r="U58" s="4" t="s">
        <v>253</v>
      </c>
      <c r="V58" s="4" t="s">
        <v>254</v>
      </c>
      <c r="W58" s="4" t="str">
        <f>"511400"</f>
        <v>511400</v>
      </c>
    </row>
    <row r="59" spans="1:23" ht="12.75" customHeight="1">
      <c r="A59" s="4" t="s">
        <v>499</v>
      </c>
      <c r="B59" s="5" t="s">
        <v>546</v>
      </c>
      <c r="C59" s="4">
        <v>1</v>
      </c>
      <c r="D59" s="5" t="s">
        <v>486</v>
      </c>
      <c r="E59" t="s">
        <v>760</v>
      </c>
      <c r="F59" s="4"/>
      <c r="G59" s="4"/>
      <c r="H59" s="4"/>
      <c r="I59" s="5"/>
      <c r="J59" s="5"/>
      <c r="K59" s="6"/>
      <c r="O59" s="4"/>
      <c r="P59" s="4"/>
      <c r="R59" s="5"/>
      <c r="S59" s="4"/>
      <c r="T59" s="4"/>
      <c r="U59" s="4"/>
      <c r="V59" s="4"/>
      <c r="W59" s="4"/>
    </row>
    <row r="60" spans="1:23" ht="12.75" customHeight="1">
      <c r="A60" s="4" t="s">
        <v>510</v>
      </c>
      <c r="B60" s="5" t="s">
        <v>546</v>
      </c>
      <c r="C60" s="4">
        <v>1</v>
      </c>
      <c r="D60" s="5" t="s">
        <v>486</v>
      </c>
      <c r="E60" t="s">
        <v>771</v>
      </c>
      <c r="F60" s="4"/>
      <c r="G60" s="4"/>
      <c r="H60" s="4"/>
      <c r="I60" s="5"/>
      <c r="J60" s="5"/>
      <c r="K60" s="6"/>
      <c r="O60" s="4"/>
      <c r="P60" s="4"/>
      <c r="R60" s="5"/>
      <c r="S60" s="4"/>
      <c r="T60" s="4"/>
      <c r="U60" s="4"/>
      <c r="V60" s="4"/>
      <c r="W60" s="4"/>
    </row>
    <row r="61" spans="1:23" ht="12.75" customHeight="1">
      <c r="A61" s="4" t="s">
        <v>518</v>
      </c>
      <c r="B61" s="5" t="s">
        <v>548</v>
      </c>
      <c r="C61" s="4">
        <v>1</v>
      </c>
      <c r="D61" s="5" t="s">
        <v>486</v>
      </c>
      <c r="E61" t="s">
        <v>778</v>
      </c>
      <c r="F61" s="4" t="s">
        <v>50</v>
      </c>
      <c r="G61" s="4" t="s">
        <v>399</v>
      </c>
      <c r="H61" s="4" t="str">
        <f>"580006477455132702"</f>
        <v>580006477455132702</v>
      </c>
      <c r="I61" s="5" t="s">
        <v>449</v>
      </c>
      <c r="J61" s="5" t="s">
        <v>450</v>
      </c>
      <c r="K61" s="6" t="s">
        <v>451</v>
      </c>
      <c r="L61">
        <v>10</v>
      </c>
      <c r="M61">
        <v>10</v>
      </c>
      <c r="N61">
        <v>0</v>
      </c>
      <c r="O61" s="4" t="s">
        <v>104</v>
      </c>
      <c r="P61" s="4" t="str">
        <f>"18665223574"</f>
        <v>18665223574</v>
      </c>
      <c r="Q61" s="12" t="s">
        <v>834</v>
      </c>
      <c r="R61" s="5" t="s">
        <v>542</v>
      </c>
      <c r="S61" s="4" t="s">
        <v>158</v>
      </c>
      <c r="T61" s="4" t="s">
        <v>255</v>
      </c>
      <c r="U61" s="4" t="s">
        <v>256</v>
      </c>
      <c r="V61" s="4" t="s">
        <v>257</v>
      </c>
      <c r="W61" s="4" t="str">
        <f>"516001"</f>
        <v>516001</v>
      </c>
    </row>
    <row r="62" spans="1:23" ht="12.75" customHeight="1">
      <c r="A62" s="4" t="s">
        <v>515</v>
      </c>
      <c r="B62" s="5" t="s">
        <v>548</v>
      </c>
      <c r="C62" s="4">
        <v>1</v>
      </c>
      <c r="D62" s="5" t="s">
        <v>486</v>
      </c>
      <c r="E62" t="s">
        <v>776</v>
      </c>
      <c r="F62" s="4" t="s">
        <v>51</v>
      </c>
      <c r="G62" s="4" t="s">
        <v>400</v>
      </c>
      <c r="H62" s="4" t="str">
        <f>"572937029156827890"</f>
        <v>572937029156827890</v>
      </c>
      <c r="I62" s="5" t="s">
        <v>449</v>
      </c>
      <c r="J62" s="5" t="s">
        <v>450</v>
      </c>
      <c r="K62" s="6" t="s">
        <v>451</v>
      </c>
      <c r="L62">
        <v>10</v>
      </c>
      <c r="M62">
        <v>10</v>
      </c>
      <c r="N62">
        <v>0</v>
      </c>
      <c r="O62" s="4" t="s">
        <v>105</v>
      </c>
      <c r="P62" s="4" t="str">
        <f>"18178008764"</f>
        <v>18178008764</v>
      </c>
      <c r="Q62" s="14"/>
      <c r="R62" s="5" t="s">
        <v>542</v>
      </c>
      <c r="S62" s="4" t="s">
        <v>258</v>
      </c>
      <c r="T62" s="4" t="s">
        <v>259</v>
      </c>
      <c r="U62" s="4" t="s">
        <v>260</v>
      </c>
      <c r="V62" s="4" t="s">
        <v>261</v>
      </c>
      <c r="W62" s="4" t="str">
        <f>"000000"</f>
        <v>000000</v>
      </c>
    </row>
    <row r="63" spans="1:23" ht="12.75" customHeight="1">
      <c r="A63" s="4" t="s">
        <v>510</v>
      </c>
      <c r="B63" s="5" t="s">
        <v>546</v>
      </c>
      <c r="C63" s="4">
        <v>1</v>
      </c>
      <c r="D63" s="5" t="s">
        <v>486</v>
      </c>
      <c r="E63" t="s">
        <v>771</v>
      </c>
      <c r="F63" s="4" t="s">
        <v>52</v>
      </c>
      <c r="G63" s="4" t="s">
        <v>401</v>
      </c>
      <c r="H63" s="4" t="str">
        <f>"738018433585541728"</f>
        <v>738018433585541728</v>
      </c>
      <c r="I63" s="5" t="s">
        <v>449</v>
      </c>
      <c r="J63" s="5" t="s">
        <v>450</v>
      </c>
      <c r="K63" s="6" t="s">
        <v>451</v>
      </c>
      <c r="L63">
        <v>10</v>
      </c>
      <c r="M63">
        <v>10</v>
      </c>
      <c r="N63">
        <v>0</v>
      </c>
      <c r="O63" s="4" t="s">
        <v>106</v>
      </c>
      <c r="P63" s="4" t="str">
        <f>"13439225137"</f>
        <v>13439225137</v>
      </c>
      <c r="Q63" s="12" t="s">
        <v>854</v>
      </c>
      <c r="R63" s="5" t="s">
        <v>542</v>
      </c>
      <c r="S63" s="4" t="s">
        <v>150</v>
      </c>
      <c r="T63" s="4" t="s">
        <v>151</v>
      </c>
      <c r="U63" s="4" t="s">
        <v>152</v>
      </c>
      <c r="V63" s="4" t="s">
        <v>262</v>
      </c>
      <c r="W63" s="4" t="str">
        <f>"000000"</f>
        <v>000000</v>
      </c>
    </row>
    <row r="64" spans="1:23" ht="12.75" customHeight="1">
      <c r="A64" s="4" t="s">
        <v>505</v>
      </c>
      <c r="B64" s="5" t="s">
        <v>548</v>
      </c>
      <c r="C64" s="4">
        <v>1</v>
      </c>
      <c r="D64" s="5" t="s">
        <v>486</v>
      </c>
      <c r="E64" t="s">
        <v>766</v>
      </c>
      <c r="F64" s="4" t="s">
        <v>53</v>
      </c>
      <c r="G64" s="4" t="s">
        <v>402</v>
      </c>
      <c r="H64" s="4" t="str">
        <f>"737430147111591966"</f>
        <v>737430147111591966</v>
      </c>
      <c r="I64" s="5" t="s">
        <v>449</v>
      </c>
      <c r="J64" s="5" t="s">
        <v>450</v>
      </c>
      <c r="K64" s="6" t="s">
        <v>451</v>
      </c>
      <c r="L64">
        <v>10</v>
      </c>
      <c r="M64">
        <v>10</v>
      </c>
      <c r="N64">
        <v>0</v>
      </c>
      <c r="O64" s="15" t="s">
        <v>808</v>
      </c>
      <c r="P64" s="4" t="str">
        <f>"18341761248"</f>
        <v>18341761248</v>
      </c>
      <c r="Q64" s="14"/>
      <c r="R64" s="5" t="s">
        <v>542</v>
      </c>
      <c r="S64" s="4" t="s">
        <v>162</v>
      </c>
      <c r="T64" s="4" t="s">
        <v>215</v>
      </c>
      <c r="U64" s="4" t="s">
        <v>263</v>
      </c>
      <c r="V64" s="4" t="s">
        <v>264</v>
      </c>
      <c r="W64" s="4" t="str">
        <f>"113001"</f>
        <v>113001</v>
      </c>
    </row>
    <row r="65" spans="1:23" ht="12.75" customHeight="1">
      <c r="A65" s="4" t="s">
        <v>519</v>
      </c>
      <c r="B65" s="5" t="s">
        <v>548</v>
      </c>
      <c r="C65" s="4">
        <v>1</v>
      </c>
      <c r="D65" s="5" t="s">
        <v>486</v>
      </c>
      <c r="E65" t="s">
        <v>779</v>
      </c>
      <c r="F65" s="4" t="s">
        <v>54</v>
      </c>
      <c r="G65" s="4" t="s">
        <v>403</v>
      </c>
      <c r="H65" s="4" t="str">
        <f>"579953708815338001"</f>
        <v>579953708815338001</v>
      </c>
      <c r="I65" s="5" t="s">
        <v>449</v>
      </c>
      <c r="J65" s="5" t="s">
        <v>450</v>
      </c>
      <c r="K65" s="6" t="s">
        <v>451</v>
      </c>
      <c r="L65">
        <v>10</v>
      </c>
      <c r="M65">
        <v>10</v>
      </c>
      <c r="N65">
        <v>0</v>
      </c>
      <c r="O65" s="4" t="s">
        <v>107</v>
      </c>
      <c r="P65" s="4" t="str">
        <f>"15815029722"</f>
        <v>15815029722</v>
      </c>
      <c r="Q65" s="14"/>
      <c r="R65" s="5" t="s">
        <v>542</v>
      </c>
      <c r="S65" s="4" t="s">
        <v>158</v>
      </c>
      <c r="T65" s="4" t="s">
        <v>265</v>
      </c>
      <c r="U65" s="4" t="s">
        <v>266</v>
      </c>
      <c r="V65" s="4" t="s">
        <v>267</v>
      </c>
      <c r="W65" s="4" t="str">
        <f>"000000"</f>
        <v>000000</v>
      </c>
    </row>
    <row r="66" spans="1:23" ht="12.75" customHeight="1">
      <c r="A66" s="4" t="s">
        <v>519</v>
      </c>
      <c r="B66" s="5" t="s">
        <v>548</v>
      </c>
      <c r="C66" s="4">
        <v>1</v>
      </c>
      <c r="D66" s="5" t="s">
        <v>486</v>
      </c>
      <c r="E66" t="s">
        <v>779</v>
      </c>
      <c r="F66" s="4" t="s">
        <v>55</v>
      </c>
      <c r="G66" s="4" t="s">
        <v>404</v>
      </c>
      <c r="H66" s="4" t="str">
        <f>"737278690667556536"</f>
        <v>737278690667556536</v>
      </c>
      <c r="I66" s="5" t="s">
        <v>449</v>
      </c>
      <c r="J66" s="5" t="s">
        <v>450</v>
      </c>
      <c r="K66" s="6" t="s">
        <v>451</v>
      </c>
      <c r="L66">
        <v>10</v>
      </c>
      <c r="M66">
        <v>10</v>
      </c>
      <c r="N66">
        <v>0</v>
      </c>
      <c r="O66" s="4" t="s">
        <v>108</v>
      </c>
      <c r="P66" s="4" t="str">
        <f>"18711194642"</f>
        <v>18711194642</v>
      </c>
      <c r="Q66" s="12" t="s">
        <v>855</v>
      </c>
      <c r="R66" s="5" t="s">
        <v>542</v>
      </c>
      <c r="S66" s="4" t="s">
        <v>154</v>
      </c>
      <c r="T66" s="4" t="s">
        <v>268</v>
      </c>
      <c r="U66" s="4" t="s">
        <v>269</v>
      </c>
      <c r="V66" s="4" t="s">
        <v>270</v>
      </c>
      <c r="W66" s="4" t="str">
        <f>"000000"</f>
        <v>000000</v>
      </c>
    </row>
    <row r="67" spans="1:23" ht="12.75" customHeight="1">
      <c r="A67" s="4" t="s">
        <v>519</v>
      </c>
      <c r="B67" s="5" t="s">
        <v>548</v>
      </c>
      <c r="C67" s="4">
        <v>1</v>
      </c>
      <c r="D67" s="5" t="s">
        <v>486</v>
      </c>
      <c r="E67" t="s">
        <v>779</v>
      </c>
      <c r="F67" s="4" t="s">
        <v>56</v>
      </c>
      <c r="G67" s="4" t="s">
        <v>405</v>
      </c>
      <c r="H67" s="4" t="str">
        <f>"737107872732555149"</f>
        <v>737107872732555149</v>
      </c>
      <c r="I67" s="5" t="s">
        <v>449</v>
      </c>
      <c r="J67" s="5" t="s">
        <v>450</v>
      </c>
      <c r="K67" s="6" t="s">
        <v>451</v>
      </c>
      <c r="L67">
        <v>10</v>
      </c>
      <c r="M67">
        <v>10</v>
      </c>
      <c r="N67">
        <v>0</v>
      </c>
      <c r="O67" s="4" t="s">
        <v>109</v>
      </c>
      <c r="P67" s="4" t="str">
        <f>"13360778504"</f>
        <v>13360778504</v>
      </c>
      <c r="Q67" s="14"/>
      <c r="R67" s="5" t="s">
        <v>542</v>
      </c>
      <c r="S67" s="4" t="s">
        <v>158</v>
      </c>
      <c r="T67" s="4" t="s">
        <v>271</v>
      </c>
      <c r="U67" s="4" t="s">
        <v>272</v>
      </c>
      <c r="V67" s="4" t="s">
        <v>273</v>
      </c>
      <c r="W67" s="4" t="str">
        <f>"000000"</f>
        <v>000000</v>
      </c>
    </row>
    <row r="68" spans="1:23" ht="12.75" customHeight="1">
      <c r="A68" s="4" t="s">
        <v>519</v>
      </c>
      <c r="B68" s="5" t="s">
        <v>548</v>
      </c>
      <c r="C68" s="4">
        <v>1</v>
      </c>
      <c r="D68" s="5" t="s">
        <v>486</v>
      </c>
      <c r="E68" t="s">
        <v>779</v>
      </c>
      <c r="F68" s="4" t="s">
        <v>57</v>
      </c>
      <c r="G68" s="4" t="s">
        <v>406</v>
      </c>
      <c r="H68" s="4" t="str">
        <f>"572825189167440291"</f>
        <v>572825189167440291</v>
      </c>
      <c r="I68" s="5" t="s">
        <v>449</v>
      </c>
      <c r="J68" s="5" t="s">
        <v>450</v>
      </c>
      <c r="K68" s="6" t="s">
        <v>451</v>
      </c>
      <c r="L68">
        <v>10</v>
      </c>
      <c r="M68">
        <v>10</v>
      </c>
      <c r="N68">
        <v>0</v>
      </c>
      <c r="O68" s="4" t="s">
        <v>110</v>
      </c>
      <c r="P68" s="4" t="str">
        <f>"15298378618"</f>
        <v>15298378618</v>
      </c>
      <c r="Q68" s="14"/>
      <c r="R68" s="5" t="s">
        <v>542</v>
      </c>
      <c r="S68" s="4" t="s">
        <v>274</v>
      </c>
      <c r="T68" s="4" t="s">
        <v>275</v>
      </c>
      <c r="U68" s="4" t="s">
        <v>276</v>
      </c>
      <c r="V68" s="4" t="s">
        <v>277</v>
      </c>
      <c r="W68" s="4" t="str">
        <f>"215200"</f>
        <v>215200</v>
      </c>
    </row>
    <row r="69" spans="1:23" ht="12.75" customHeight="1">
      <c r="A69" s="4" t="s">
        <v>519</v>
      </c>
      <c r="B69" s="5" t="s">
        <v>548</v>
      </c>
      <c r="C69" s="4">
        <v>1</v>
      </c>
      <c r="D69" s="5" t="s">
        <v>486</v>
      </c>
      <c r="E69" t="s">
        <v>779</v>
      </c>
      <c r="F69" s="4" t="s">
        <v>58</v>
      </c>
      <c r="G69" s="4" t="s">
        <v>407</v>
      </c>
      <c r="H69" s="4" t="str">
        <f>"737209826224861081"</f>
        <v>737209826224861081</v>
      </c>
      <c r="I69" s="5" t="s">
        <v>449</v>
      </c>
      <c r="J69" s="5" t="s">
        <v>450</v>
      </c>
      <c r="K69" s="6" t="s">
        <v>451</v>
      </c>
      <c r="L69">
        <v>10</v>
      </c>
      <c r="M69">
        <v>10</v>
      </c>
      <c r="N69">
        <v>0</v>
      </c>
      <c r="O69" s="4" t="s">
        <v>111</v>
      </c>
      <c r="P69" s="4" t="str">
        <f>"18017458371"</f>
        <v>18017458371</v>
      </c>
      <c r="Q69" s="12" t="s">
        <v>856</v>
      </c>
      <c r="R69" s="5" t="s">
        <v>542</v>
      </c>
      <c r="S69" s="4" t="s">
        <v>146</v>
      </c>
      <c r="T69" s="4" t="s">
        <v>147</v>
      </c>
      <c r="U69" s="4" t="s">
        <v>278</v>
      </c>
      <c r="V69" s="4" t="s">
        <v>279</v>
      </c>
      <c r="W69" s="4" t="str">
        <f>"200070"</f>
        <v>200070</v>
      </c>
    </row>
    <row r="70" spans="1:23" ht="12.75" customHeight="1">
      <c r="A70" s="4" t="s">
        <v>519</v>
      </c>
      <c r="B70" s="5" t="s">
        <v>548</v>
      </c>
      <c r="C70" s="4">
        <v>1</v>
      </c>
      <c r="D70" s="5" t="s">
        <v>486</v>
      </c>
      <c r="E70" t="s">
        <v>779</v>
      </c>
      <c r="F70" s="4" t="s">
        <v>59</v>
      </c>
      <c r="G70" s="4" t="s">
        <v>408</v>
      </c>
      <c r="H70" s="4" t="str">
        <f>"737175361396574279"</f>
        <v>737175361396574279</v>
      </c>
      <c r="I70" s="5" t="s">
        <v>449</v>
      </c>
      <c r="J70" s="5" t="s">
        <v>450</v>
      </c>
      <c r="K70" s="6" t="s">
        <v>451</v>
      </c>
      <c r="L70">
        <v>10</v>
      </c>
      <c r="M70">
        <v>10</v>
      </c>
      <c r="N70">
        <v>0</v>
      </c>
      <c r="O70" s="4" t="s">
        <v>112</v>
      </c>
      <c r="P70" s="4" t="str">
        <f>"15639715412"</f>
        <v>15639715412</v>
      </c>
      <c r="Q70" s="12" t="s">
        <v>857</v>
      </c>
      <c r="R70" s="5" t="s">
        <v>542</v>
      </c>
      <c r="S70" s="4" t="s">
        <v>170</v>
      </c>
      <c r="T70" s="4" t="s">
        <v>280</v>
      </c>
      <c r="U70" s="4" t="s">
        <v>281</v>
      </c>
      <c r="V70" s="4" t="s">
        <v>282</v>
      </c>
      <c r="W70" s="4" t="str">
        <f>"466000"</f>
        <v>466000</v>
      </c>
    </row>
    <row r="71" spans="1:23" ht="12.75" customHeight="1">
      <c r="A71" s="4" t="s">
        <v>520</v>
      </c>
      <c r="B71" s="5" t="s">
        <v>548</v>
      </c>
      <c r="C71" s="4">
        <v>1</v>
      </c>
      <c r="D71" s="5" t="s">
        <v>486</v>
      </c>
      <c r="E71" t="s">
        <v>780</v>
      </c>
      <c r="F71" s="4" t="s">
        <v>60</v>
      </c>
      <c r="G71" s="4" t="s">
        <v>409</v>
      </c>
      <c r="H71" s="4" t="str">
        <f>"736710625194220758"</f>
        <v>736710625194220758</v>
      </c>
      <c r="I71" s="5" t="s">
        <v>449</v>
      </c>
      <c r="J71" s="5" t="s">
        <v>450</v>
      </c>
      <c r="K71" s="6" t="s">
        <v>451</v>
      </c>
      <c r="L71">
        <v>15</v>
      </c>
      <c r="M71">
        <v>15</v>
      </c>
      <c r="N71">
        <v>0</v>
      </c>
      <c r="O71" s="4" t="s">
        <v>113</v>
      </c>
      <c r="P71" s="4" t="str">
        <f>"13957550477"</f>
        <v>13957550477</v>
      </c>
      <c r="Q71" s="12" t="s">
        <v>858</v>
      </c>
      <c r="R71" s="5" t="s">
        <v>542</v>
      </c>
      <c r="S71" s="4" t="s">
        <v>174</v>
      </c>
      <c r="T71" s="4" t="s">
        <v>283</v>
      </c>
      <c r="U71" s="4" t="s">
        <v>284</v>
      </c>
      <c r="V71" s="4" t="s">
        <v>285</v>
      </c>
      <c r="W71" s="4" t="str">
        <f aca="true" t="shared" si="2" ref="W71:W77">"000000"</f>
        <v>000000</v>
      </c>
    </row>
    <row r="72" spans="1:23" ht="12.75" customHeight="1">
      <c r="A72" s="4" t="s">
        <v>517</v>
      </c>
      <c r="B72" s="5" t="s">
        <v>548</v>
      </c>
      <c r="C72" s="4">
        <v>1</v>
      </c>
      <c r="D72" s="5" t="s">
        <v>486</v>
      </c>
      <c r="E72" t="s">
        <v>781</v>
      </c>
      <c r="F72" s="4"/>
      <c r="G72" s="4"/>
      <c r="H72" s="4"/>
      <c r="I72" s="5"/>
      <c r="J72" s="5"/>
      <c r="K72" s="6"/>
      <c r="O72" s="4"/>
      <c r="P72" s="4"/>
      <c r="R72" s="5"/>
      <c r="S72" s="4"/>
      <c r="T72" s="4"/>
      <c r="U72" s="4"/>
      <c r="V72" s="4"/>
      <c r="W72" s="4"/>
    </row>
    <row r="73" spans="1:23" ht="12.75" customHeight="1">
      <c r="A73" s="4" t="s">
        <v>518</v>
      </c>
      <c r="B73" s="5" t="s">
        <v>548</v>
      </c>
      <c r="C73" s="4">
        <v>1</v>
      </c>
      <c r="D73" s="5" t="s">
        <v>486</v>
      </c>
      <c r="E73" t="s">
        <v>778</v>
      </c>
      <c r="F73" s="4"/>
      <c r="G73" s="4"/>
      <c r="H73" s="4"/>
      <c r="I73" s="5"/>
      <c r="J73" s="5"/>
      <c r="K73" s="6"/>
      <c r="O73" s="4"/>
      <c r="P73" s="4"/>
      <c r="R73" s="5"/>
      <c r="S73" s="4"/>
      <c r="T73" s="4"/>
      <c r="U73" s="4"/>
      <c r="V73" s="4"/>
      <c r="W73" s="4"/>
    </row>
    <row r="74" spans="1:23" ht="12.75" customHeight="1">
      <c r="A74" s="4" t="s">
        <v>520</v>
      </c>
      <c r="B74" s="5" t="s">
        <v>548</v>
      </c>
      <c r="C74" s="4">
        <v>1</v>
      </c>
      <c r="D74" s="5" t="s">
        <v>486</v>
      </c>
      <c r="E74" t="s">
        <v>780</v>
      </c>
      <c r="F74" s="4" t="s">
        <v>61</v>
      </c>
      <c r="G74" s="4" t="s">
        <v>410</v>
      </c>
      <c r="H74" s="4" t="str">
        <f>"736325600416826079"</f>
        <v>736325600416826079</v>
      </c>
      <c r="I74" s="5" t="s">
        <v>449</v>
      </c>
      <c r="J74" s="5" t="s">
        <v>450</v>
      </c>
      <c r="K74" s="6" t="s">
        <v>451</v>
      </c>
      <c r="L74">
        <v>15</v>
      </c>
      <c r="M74">
        <v>15</v>
      </c>
      <c r="N74">
        <v>0</v>
      </c>
      <c r="O74" s="4" t="s">
        <v>114</v>
      </c>
      <c r="P74" s="4" t="str">
        <f>"18512124981"</f>
        <v>18512124981</v>
      </c>
      <c r="Q74" s="12" t="s">
        <v>859</v>
      </c>
      <c r="R74" s="5" t="s">
        <v>542</v>
      </c>
      <c r="S74" s="4" t="s">
        <v>146</v>
      </c>
      <c r="T74" s="4" t="s">
        <v>147</v>
      </c>
      <c r="U74" s="4" t="s">
        <v>183</v>
      </c>
      <c r="V74" s="4" t="s">
        <v>286</v>
      </c>
      <c r="W74" s="4" t="str">
        <f t="shared" si="2"/>
        <v>000000</v>
      </c>
    </row>
    <row r="75" spans="1:23" ht="12.75" customHeight="1">
      <c r="A75" s="4" t="s">
        <v>517</v>
      </c>
      <c r="B75" s="5" t="s">
        <v>548</v>
      </c>
      <c r="C75" s="4">
        <v>1</v>
      </c>
      <c r="D75" s="5" t="s">
        <v>486</v>
      </c>
      <c r="E75" t="s">
        <v>781</v>
      </c>
      <c r="F75" s="4"/>
      <c r="G75" s="4"/>
      <c r="H75" s="4"/>
      <c r="I75" s="5"/>
      <c r="J75" s="5"/>
      <c r="K75" s="6"/>
      <c r="O75" s="4"/>
      <c r="P75" s="4"/>
      <c r="R75" s="5"/>
      <c r="S75" s="4"/>
      <c r="T75" s="4"/>
      <c r="U75" s="4"/>
      <c r="V75" s="4"/>
      <c r="W75" s="4"/>
    </row>
    <row r="76" spans="1:23" ht="12.75" customHeight="1">
      <c r="A76" s="4" t="s">
        <v>518</v>
      </c>
      <c r="B76" s="5" t="s">
        <v>548</v>
      </c>
      <c r="C76" s="4">
        <v>1</v>
      </c>
      <c r="D76" s="5" t="s">
        <v>486</v>
      </c>
      <c r="E76" t="s">
        <v>778</v>
      </c>
      <c r="F76" s="4"/>
      <c r="G76" s="4"/>
      <c r="H76" s="4"/>
      <c r="I76" s="5"/>
      <c r="J76" s="5"/>
      <c r="K76" s="6"/>
      <c r="O76" s="4"/>
      <c r="P76" s="4"/>
      <c r="R76" s="5"/>
      <c r="S76" s="4"/>
      <c r="T76" s="4"/>
      <c r="U76" s="4"/>
      <c r="V76" s="4"/>
      <c r="W76" s="4"/>
    </row>
    <row r="77" spans="1:23" ht="12.75" customHeight="1">
      <c r="A77" s="4" t="s">
        <v>521</v>
      </c>
      <c r="B77" s="5" t="s">
        <v>548</v>
      </c>
      <c r="C77" s="4">
        <v>1</v>
      </c>
      <c r="D77" s="5" t="s">
        <v>486</v>
      </c>
      <c r="E77" t="s">
        <v>782</v>
      </c>
      <c r="F77" s="4" t="s">
        <v>462</v>
      </c>
      <c r="G77" s="4" t="s">
        <v>411</v>
      </c>
      <c r="H77" s="4" t="str">
        <f>"735823553498259418"</f>
        <v>735823553498259418</v>
      </c>
      <c r="I77" s="5" t="s">
        <v>449</v>
      </c>
      <c r="J77" s="5" t="s">
        <v>450</v>
      </c>
      <c r="K77" s="6" t="s">
        <v>451</v>
      </c>
      <c r="L77">
        <v>10</v>
      </c>
      <c r="M77">
        <v>10</v>
      </c>
      <c r="N77">
        <v>0</v>
      </c>
      <c r="O77" s="4" t="s">
        <v>115</v>
      </c>
      <c r="P77" s="4" t="str">
        <f>"15340456474"</f>
        <v>15340456474</v>
      </c>
      <c r="Q77" s="12" t="s">
        <v>860</v>
      </c>
      <c r="R77" s="5" t="s">
        <v>542</v>
      </c>
      <c r="S77" s="4" t="s">
        <v>241</v>
      </c>
      <c r="T77" s="4" t="s">
        <v>242</v>
      </c>
      <c r="U77" s="4" t="s">
        <v>287</v>
      </c>
      <c r="V77" s="4" t="s">
        <v>288</v>
      </c>
      <c r="W77" s="4" t="str">
        <f t="shared" si="2"/>
        <v>000000</v>
      </c>
    </row>
    <row r="78" spans="1:23" ht="12.75" customHeight="1">
      <c r="A78" s="4" t="s">
        <v>522</v>
      </c>
      <c r="B78" s="5" t="s">
        <v>548</v>
      </c>
      <c r="C78" s="4">
        <v>1</v>
      </c>
      <c r="D78" s="5" t="s">
        <v>486</v>
      </c>
      <c r="E78" t="s">
        <v>765</v>
      </c>
      <c r="F78" s="4" t="s">
        <v>62</v>
      </c>
      <c r="G78" s="4" t="s">
        <v>412</v>
      </c>
      <c r="H78" s="4" t="str">
        <f>"735316162610726263"</f>
        <v>735316162610726263</v>
      </c>
      <c r="I78" s="5" t="s">
        <v>449</v>
      </c>
      <c r="J78" s="5" t="s">
        <v>450</v>
      </c>
      <c r="K78" s="6" t="s">
        <v>451</v>
      </c>
      <c r="L78">
        <v>10</v>
      </c>
      <c r="M78">
        <v>10</v>
      </c>
      <c r="N78">
        <v>0</v>
      </c>
      <c r="O78" s="4" t="s">
        <v>116</v>
      </c>
      <c r="P78" s="4" t="str">
        <f>"18624321202"</f>
        <v>18624321202</v>
      </c>
      <c r="Q78" s="12" t="s">
        <v>861</v>
      </c>
      <c r="R78" s="5" t="s">
        <v>542</v>
      </c>
      <c r="S78" s="4" t="s">
        <v>162</v>
      </c>
      <c r="T78" s="4" t="s">
        <v>215</v>
      </c>
      <c r="U78" s="4" t="s">
        <v>216</v>
      </c>
      <c r="V78" s="4" t="s">
        <v>289</v>
      </c>
      <c r="W78" s="4" t="str">
        <f>"110015"</f>
        <v>110015</v>
      </c>
    </row>
    <row r="79" spans="1:23" ht="12.75" customHeight="1">
      <c r="A79" s="4" t="s">
        <v>523</v>
      </c>
      <c r="B79" s="5" t="s">
        <v>548</v>
      </c>
      <c r="C79" s="4">
        <v>1</v>
      </c>
      <c r="D79" s="5" t="s">
        <v>486</v>
      </c>
      <c r="E79" t="s">
        <v>783</v>
      </c>
      <c r="F79" s="4" t="s">
        <v>63</v>
      </c>
      <c r="G79" s="4" t="s">
        <v>413</v>
      </c>
      <c r="H79" s="4" t="str">
        <f>"735182369792091650"</f>
        <v>735182369792091650</v>
      </c>
      <c r="I79" s="5" t="s">
        <v>449</v>
      </c>
      <c r="J79" s="5" t="s">
        <v>450</v>
      </c>
      <c r="K79" s="6" t="s">
        <v>451</v>
      </c>
      <c r="L79">
        <v>15</v>
      </c>
      <c r="M79">
        <v>15</v>
      </c>
      <c r="N79">
        <v>0</v>
      </c>
      <c r="O79" s="4" t="s">
        <v>117</v>
      </c>
      <c r="P79" s="4" t="str">
        <f>"18552055731"</f>
        <v>18552055731</v>
      </c>
      <c r="Q79" s="12" t="s">
        <v>862</v>
      </c>
      <c r="R79" s="5" t="s">
        <v>542</v>
      </c>
      <c r="S79" s="4" t="s">
        <v>274</v>
      </c>
      <c r="T79" s="4" t="s">
        <v>290</v>
      </c>
      <c r="U79" s="4" t="s">
        <v>291</v>
      </c>
      <c r="V79" s="4" t="s">
        <v>292</v>
      </c>
      <c r="W79" s="4" t="str">
        <f>"214400"</f>
        <v>214400</v>
      </c>
    </row>
    <row r="80" spans="1:23" ht="12.75" customHeight="1">
      <c r="A80" s="4" t="s">
        <v>524</v>
      </c>
      <c r="B80" s="5" t="s">
        <v>548</v>
      </c>
      <c r="C80" s="4">
        <v>1</v>
      </c>
      <c r="D80" s="5" t="s">
        <v>486</v>
      </c>
      <c r="E80" t="s">
        <v>784</v>
      </c>
      <c r="F80" s="4"/>
      <c r="G80" s="4"/>
      <c r="H80" s="4"/>
      <c r="I80" s="5"/>
      <c r="J80" s="5"/>
      <c r="K80" s="6"/>
      <c r="O80" s="4"/>
      <c r="P80" s="4"/>
      <c r="R80" s="5"/>
      <c r="S80" s="4"/>
      <c r="T80" s="4"/>
      <c r="U80" s="4"/>
      <c r="V80" s="4"/>
      <c r="W80" s="4"/>
    </row>
    <row r="81" spans="1:23" ht="12.75" customHeight="1">
      <c r="A81" s="4" t="s">
        <v>525</v>
      </c>
      <c r="B81" s="5" t="s">
        <v>548</v>
      </c>
      <c r="C81" s="4">
        <v>1</v>
      </c>
      <c r="D81" s="5" t="s">
        <v>486</v>
      </c>
      <c r="E81" t="s">
        <v>785</v>
      </c>
      <c r="F81" s="4"/>
      <c r="G81" s="4"/>
      <c r="H81" s="4"/>
      <c r="I81" s="5"/>
      <c r="J81" s="5"/>
      <c r="K81" s="6"/>
      <c r="O81" s="4"/>
      <c r="P81" s="4"/>
      <c r="R81" s="5"/>
      <c r="S81" s="4"/>
      <c r="T81" s="4"/>
      <c r="U81" s="4"/>
      <c r="V81" s="4"/>
      <c r="W81" s="4"/>
    </row>
    <row r="82" spans="1:23" ht="12.75" customHeight="1">
      <c r="A82" s="4" t="s">
        <v>517</v>
      </c>
      <c r="B82" s="5" t="s">
        <v>548</v>
      </c>
      <c r="C82" s="4">
        <v>1</v>
      </c>
      <c r="D82" s="5" t="s">
        <v>486</v>
      </c>
      <c r="E82" t="s">
        <v>781</v>
      </c>
      <c r="F82" s="4" t="s">
        <v>64</v>
      </c>
      <c r="G82" s="4" t="s">
        <v>414</v>
      </c>
      <c r="H82" s="4" t="str">
        <f>"727754403712238409"</f>
        <v>727754403712238409</v>
      </c>
      <c r="I82" s="5" t="s">
        <v>449</v>
      </c>
      <c r="J82" s="5" t="s">
        <v>450</v>
      </c>
      <c r="K82" s="6" t="s">
        <v>451</v>
      </c>
      <c r="L82">
        <v>15</v>
      </c>
      <c r="M82">
        <v>15</v>
      </c>
      <c r="N82">
        <v>0</v>
      </c>
      <c r="O82" s="13" t="s">
        <v>864</v>
      </c>
      <c r="P82" s="4" t="str">
        <f>"13924132965"</f>
        <v>13924132965</v>
      </c>
      <c r="Q82" s="12" t="s">
        <v>863</v>
      </c>
      <c r="R82" s="5" t="s">
        <v>542</v>
      </c>
      <c r="S82" s="4" t="s">
        <v>158</v>
      </c>
      <c r="T82" s="4" t="s">
        <v>159</v>
      </c>
      <c r="U82" s="4" t="s">
        <v>293</v>
      </c>
      <c r="V82" s="4" t="s">
        <v>294</v>
      </c>
      <c r="W82" s="4" t="str">
        <f>"510000"</f>
        <v>510000</v>
      </c>
    </row>
    <row r="83" spans="1:23" ht="12.75" customHeight="1">
      <c r="A83" s="4" t="s">
        <v>526</v>
      </c>
      <c r="B83" s="5" t="s">
        <v>548</v>
      </c>
      <c r="C83" s="4">
        <v>1</v>
      </c>
      <c r="D83" s="5" t="s">
        <v>486</v>
      </c>
      <c r="E83" t="s">
        <v>786</v>
      </c>
      <c r="F83" s="4"/>
      <c r="G83" s="4"/>
      <c r="H83" s="4"/>
      <c r="I83" s="5"/>
      <c r="J83" s="5"/>
      <c r="K83" s="6"/>
      <c r="O83" s="4"/>
      <c r="P83" s="4"/>
      <c r="R83" s="5"/>
      <c r="S83" s="4"/>
      <c r="T83" s="4"/>
      <c r="U83" s="4"/>
      <c r="V83" s="4"/>
      <c r="W83" s="4"/>
    </row>
    <row r="84" spans="1:23" ht="12.75" customHeight="1">
      <c r="A84" s="4" t="s">
        <v>518</v>
      </c>
      <c r="B84" s="5" t="s">
        <v>548</v>
      </c>
      <c r="C84" s="4">
        <v>1</v>
      </c>
      <c r="D84" s="5" t="s">
        <v>486</v>
      </c>
      <c r="E84" t="s">
        <v>778</v>
      </c>
      <c r="F84" s="4"/>
      <c r="G84" s="4"/>
      <c r="H84" s="4"/>
      <c r="I84" s="5"/>
      <c r="J84" s="5"/>
      <c r="K84" s="6"/>
      <c r="O84" s="4"/>
      <c r="P84" s="4"/>
      <c r="R84" s="5"/>
      <c r="S84" s="4"/>
      <c r="T84" s="4"/>
      <c r="U84" s="4"/>
      <c r="V84" s="4"/>
      <c r="W84" s="4"/>
    </row>
    <row r="85" spans="1:23" ht="12.75" customHeight="1">
      <c r="A85" s="4" t="s">
        <v>527</v>
      </c>
      <c r="B85" s="5" t="s">
        <v>548</v>
      </c>
      <c r="C85" s="4">
        <v>1</v>
      </c>
      <c r="D85" s="5" t="s">
        <v>486</v>
      </c>
      <c r="E85" t="s">
        <v>787</v>
      </c>
      <c r="F85" s="4" t="s">
        <v>65</v>
      </c>
      <c r="G85" s="4" t="s">
        <v>415</v>
      </c>
      <c r="H85" s="4" t="str">
        <f>"577822391658741575"</f>
        <v>577822391658741575</v>
      </c>
      <c r="I85" s="5" t="s">
        <v>449</v>
      </c>
      <c r="J85" s="5" t="s">
        <v>450</v>
      </c>
      <c r="K85" s="6" t="s">
        <v>451</v>
      </c>
      <c r="L85">
        <v>12</v>
      </c>
      <c r="M85">
        <v>12</v>
      </c>
      <c r="N85">
        <v>0</v>
      </c>
      <c r="O85" s="4" t="s">
        <v>118</v>
      </c>
      <c r="P85" s="4" t="str">
        <f>"15900631438"</f>
        <v>15900631438</v>
      </c>
      <c r="Q85" s="12" t="s">
        <v>865</v>
      </c>
      <c r="R85" s="5" t="s">
        <v>542</v>
      </c>
      <c r="S85" s="4" t="s">
        <v>146</v>
      </c>
      <c r="T85" s="4" t="s">
        <v>147</v>
      </c>
      <c r="U85" s="4" t="s">
        <v>182</v>
      </c>
      <c r="V85" s="4" t="s">
        <v>295</v>
      </c>
      <c r="W85" s="4" t="str">
        <f>"200233"</f>
        <v>200233</v>
      </c>
    </row>
    <row r="86" spans="1:23" ht="12.75" customHeight="1">
      <c r="A86" s="4" t="s">
        <v>517</v>
      </c>
      <c r="B86" s="5" t="s">
        <v>548</v>
      </c>
      <c r="C86" s="4">
        <v>1</v>
      </c>
      <c r="D86" s="5" t="s">
        <v>486</v>
      </c>
      <c r="E86" t="s">
        <v>781</v>
      </c>
      <c r="F86" s="4"/>
      <c r="G86" s="4"/>
      <c r="H86" s="4"/>
      <c r="I86" s="5"/>
      <c r="J86" s="5"/>
      <c r="K86" s="6"/>
      <c r="O86" s="4"/>
      <c r="P86" s="4"/>
      <c r="R86" s="5"/>
      <c r="S86" s="4"/>
      <c r="T86" s="4"/>
      <c r="U86" s="4"/>
      <c r="V86" s="4"/>
      <c r="W86" s="4"/>
    </row>
    <row r="87" spans="1:23" ht="12.75" customHeight="1">
      <c r="A87" s="4" t="s">
        <v>523</v>
      </c>
      <c r="B87" s="5" t="s">
        <v>548</v>
      </c>
      <c r="C87" s="4">
        <v>1</v>
      </c>
      <c r="D87" s="5" t="s">
        <v>486</v>
      </c>
      <c r="E87" t="s">
        <v>783</v>
      </c>
      <c r="F87" s="4" t="s">
        <v>66</v>
      </c>
      <c r="G87" s="4" t="s">
        <v>416</v>
      </c>
      <c r="H87" s="4" t="str">
        <f>"572434404242415294"</f>
        <v>572434404242415294</v>
      </c>
      <c r="I87" s="5" t="s">
        <v>449</v>
      </c>
      <c r="J87" s="5" t="s">
        <v>450</v>
      </c>
      <c r="K87" s="6" t="s">
        <v>451</v>
      </c>
      <c r="L87">
        <v>15</v>
      </c>
      <c r="M87">
        <v>15</v>
      </c>
      <c r="N87">
        <v>0</v>
      </c>
      <c r="O87" s="4" t="s">
        <v>119</v>
      </c>
      <c r="P87" s="4" t="str">
        <f>"18859688296"</f>
        <v>18859688296</v>
      </c>
      <c r="Q87" s="14"/>
      <c r="R87" s="5" t="s">
        <v>542</v>
      </c>
      <c r="S87" s="4" t="s">
        <v>178</v>
      </c>
      <c r="T87" s="4" t="s">
        <v>179</v>
      </c>
      <c r="U87" s="4" t="s">
        <v>180</v>
      </c>
      <c r="V87" s="4" t="s">
        <v>296</v>
      </c>
      <c r="W87" s="4" t="str">
        <f>"000000"</f>
        <v>000000</v>
      </c>
    </row>
    <row r="88" spans="1:23" ht="12.75" customHeight="1">
      <c r="A88" s="4" t="s">
        <v>517</v>
      </c>
      <c r="B88" s="5" t="s">
        <v>548</v>
      </c>
      <c r="C88" s="4">
        <v>1</v>
      </c>
      <c r="D88" s="5" t="s">
        <v>486</v>
      </c>
      <c r="E88" t="s">
        <v>781</v>
      </c>
      <c r="F88" s="4"/>
      <c r="G88" s="4"/>
      <c r="H88" s="4"/>
      <c r="I88" s="5"/>
      <c r="J88" s="5"/>
      <c r="K88" s="6"/>
      <c r="O88" s="4"/>
      <c r="P88" s="4"/>
      <c r="R88" s="5"/>
      <c r="S88" s="4"/>
      <c r="T88" s="4"/>
      <c r="U88" s="4"/>
      <c r="V88" s="4"/>
      <c r="W88" s="4"/>
    </row>
    <row r="89" spans="1:23" ht="12.75" customHeight="1">
      <c r="A89" s="4" t="s">
        <v>518</v>
      </c>
      <c r="B89" s="5" t="s">
        <v>548</v>
      </c>
      <c r="C89" s="4">
        <v>1</v>
      </c>
      <c r="D89" s="5" t="s">
        <v>486</v>
      </c>
      <c r="E89" t="s">
        <v>778</v>
      </c>
      <c r="F89" s="4"/>
      <c r="G89" s="4"/>
      <c r="H89" s="4"/>
      <c r="I89" s="5"/>
      <c r="J89" s="5"/>
      <c r="K89" s="6"/>
      <c r="O89" s="4"/>
      <c r="P89" s="4"/>
      <c r="R89" s="5"/>
      <c r="S89" s="4"/>
      <c r="T89" s="4"/>
      <c r="U89" s="4"/>
      <c r="V89" s="4"/>
      <c r="W89" s="4"/>
    </row>
    <row r="90" spans="1:23" ht="12.75" customHeight="1">
      <c r="A90" s="4" t="s">
        <v>522</v>
      </c>
      <c r="B90" s="5" t="s">
        <v>548</v>
      </c>
      <c r="C90" s="4">
        <v>1</v>
      </c>
      <c r="D90" s="5" t="s">
        <v>486</v>
      </c>
      <c r="E90" t="s">
        <v>765</v>
      </c>
      <c r="F90" s="4" t="s">
        <v>67</v>
      </c>
      <c r="G90" s="4" t="s">
        <v>417</v>
      </c>
      <c r="H90" s="4" t="str">
        <f>"572565061066168896"</f>
        <v>572565061066168896</v>
      </c>
      <c r="I90" s="5" t="s">
        <v>449</v>
      </c>
      <c r="J90" s="5" t="s">
        <v>450</v>
      </c>
      <c r="K90" s="6" t="s">
        <v>451</v>
      </c>
      <c r="L90">
        <v>10</v>
      </c>
      <c r="M90">
        <v>10</v>
      </c>
      <c r="N90">
        <v>0</v>
      </c>
      <c r="O90" s="4" t="s">
        <v>120</v>
      </c>
      <c r="P90" s="4" t="str">
        <f>"13989825616"</f>
        <v>13989825616</v>
      </c>
      <c r="Q90" s="14"/>
      <c r="R90" s="5" t="s">
        <v>542</v>
      </c>
      <c r="S90" s="4" t="s">
        <v>174</v>
      </c>
      <c r="T90" s="4" t="s">
        <v>175</v>
      </c>
      <c r="U90" s="4" t="s">
        <v>297</v>
      </c>
      <c r="V90" s="4" t="s">
        <v>298</v>
      </c>
      <c r="W90" s="4" t="str">
        <f>"311500"</f>
        <v>311500</v>
      </c>
    </row>
    <row r="91" spans="1:23" ht="12.75" customHeight="1">
      <c r="A91" s="4" t="s">
        <v>522</v>
      </c>
      <c r="B91" s="5" t="s">
        <v>548</v>
      </c>
      <c r="C91" s="4">
        <v>1</v>
      </c>
      <c r="D91" s="5" t="s">
        <v>486</v>
      </c>
      <c r="E91" t="s">
        <v>765</v>
      </c>
      <c r="F91" s="4" t="s">
        <v>68</v>
      </c>
      <c r="G91" s="4" t="s">
        <v>418</v>
      </c>
      <c r="H91" s="4" t="str">
        <f>"735092706323201183"</f>
        <v>735092706323201183</v>
      </c>
      <c r="I91" s="5" t="s">
        <v>449</v>
      </c>
      <c r="J91" s="5" t="s">
        <v>450</v>
      </c>
      <c r="K91" s="6" t="s">
        <v>451</v>
      </c>
      <c r="L91">
        <v>13</v>
      </c>
      <c r="M91">
        <v>13</v>
      </c>
      <c r="N91">
        <v>0</v>
      </c>
      <c r="O91" s="4" t="s">
        <v>121</v>
      </c>
      <c r="P91" s="4" t="str">
        <f>"18428399983"</f>
        <v>18428399983</v>
      </c>
      <c r="Q91" s="14"/>
      <c r="R91" s="5" t="s">
        <v>542</v>
      </c>
      <c r="S91" s="4" t="s">
        <v>189</v>
      </c>
      <c r="T91" s="4" t="s">
        <v>190</v>
      </c>
      <c r="U91" s="4" t="s">
        <v>299</v>
      </c>
      <c r="V91" s="4" t="s">
        <v>300</v>
      </c>
      <c r="W91" s="4" t="str">
        <f>"611130"</f>
        <v>611130</v>
      </c>
    </row>
    <row r="92" spans="1:23" ht="12.75" customHeight="1">
      <c r="A92" s="4" t="s">
        <v>518</v>
      </c>
      <c r="B92" s="5" t="s">
        <v>548</v>
      </c>
      <c r="C92" s="4">
        <v>1</v>
      </c>
      <c r="D92" s="5" t="s">
        <v>486</v>
      </c>
      <c r="E92" t="s">
        <v>778</v>
      </c>
      <c r="F92" s="4"/>
      <c r="G92" s="4"/>
      <c r="H92" s="4"/>
      <c r="I92" s="5"/>
      <c r="J92" s="5"/>
      <c r="K92" s="6"/>
      <c r="O92" s="4"/>
      <c r="P92" s="4"/>
      <c r="R92" s="5"/>
      <c r="S92" s="4"/>
      <c r="T92" s="4"/>
      <c r="U92" s="4"/>
      <c r="V92" s="4"/>
      <c r="W92" s="4"/>
    </row>
    <row r="93" spans="1:23" ht="12.75" customHeight="1">
      <c r="A93" s="4" t="s">
        <v>527</v>
      </c>
      <c r="B93" s="5" t="s">
        <v>548</v>
      </c>
      <c r="C93" s="4">
        <v>1</v>
      </c>
      <c r="D93" s="5" t="s">
        <v>486</v>
      </c>
      <c r="E93" t="s">
        <v>787</v>
      </c>
      <c r="F93" s="4" t="s">
        <v>69</v>
      </c>
      <c r="G93" s="4" t="s">
        <v>419</v>
      </c>
      <c r="H93" s="4" t="str">
        <f>"734958049387182861"</f>
        <v>734958049387182861</v>
      </c>
      <c r="I93" s="5" t="s">
        <v>449</v>
      </c>
      <c r="J93" s="5" t="s">
        <v>450</v>
      </c>
      <c r="K93" s="6" t="s">
        <v>451</v>
      </c>
      <c r="L93">
        <v>10</v>
      </c>
      <c r="M93">
        <v>10</v>
      </c>
      <c r="N93">
        <v>0</v>
      </c>
      <c r="O93" s="4" t="s">
        <v>122</v>
      </c>
      <c r="P93" s="4" t="str">
        <f>"15000955136"</f>
        <v>15000955136</v>
      </c>
      <c r="Q93" s="12" t="s">
        <v>866</v>
      </c>
      <c r="R93" s="5" t="s">
        <v>542</v>
      </c>
      <c r="S93" s="4" t="s">
        <v>146</v>
      </c>
      <c r="T93" s="4" t="s">
        <v>147</v>
      </c>
      <c r="U93" s="4" t="s">
        <v>148</v>
      </c>
      <c r="V93" s="4" t="s">
        <v>301</v>
      </c>
      <c r="W93" s="4" t="str">
        <f>"201600"</f>
        <v>201600</v>
      </c>
    </row>
    <row r="94" spans="1:23" ht="12.75" customHeight="1">
      <c r="A94" s="4" t="s">
        <v>523</v>
      </c>
      <c r="B94" s="5" t="s">
        <v>548</v>
      </c>
      <c r="C94" s="4">
        <v>1</v>
      </c>
      <c r="D94" s="5" t="s">
        <v>486</v>
      </c>
      <c r="E94" t="s">
        <v>783</v>
      </c>
      <c r="F94" s="4" t="s">
        <v>70</v>
      </c>
      <c r="G94" s="4" t="s">
        <v>420</v>
      </c>
      <c r="H94" s="4" t="str">
        <f>"579828079013665703"</f>
        <v>579828079013665703</v>
      </c>
      <c r="I94" s="5" t="s">
        <v>449</v>
      </c>
      <c r="J94" s="5" t="s">
        <v>450</v>
      </c>
      <c r="K94" s="6" t="s">
        <v>451</v>
      </c>
      <c r="L94">
        <v>15</v>
      </c>
      <c r="M94">
        <v>15</v>
      </c>
      <c r="N94">
        <v>0</v>
      </c>
      <c r="O94" s="15" t="s">
        <v>867</v>
      </c>
      <c r="P94" s="4" t="str">
        <f>"15953198925"</f>
        <v>15953198925</v>
      </c>
      <c r="Q94" s="14"/>
      <c r="R94" s="5" t="s">
        <v>542</v>
      </c>
      <c r="S94" s="4" t="s">
        <v>302</v>
      </c>
      <c r="T94" s="4" t="s">
        <v>303</v>
      </c>
      <c r="U94" s="4" t="s">
        <v>304</v>
      </c>
      <c r="V94" s="4" t="s">
        <v>305</v>
      </c>
      <c r="W94" s="4" t="str">
        <f>"000000"</f>
        <v>000000</v>
      </c>
    </row>
    <row r="95" spans="1:23" ht="12.75" customHeight="1">
      <c r="A95" s="4" t="s">
        <v>520</v>
      </c>
      <c r="B95" s="5" t="s">
        <v>548</v>
      </c>
      <c r="C95" s="4">
        <v>1</v>
      </c>
      <c r="D95" s="5" t="s">
        <v>486</v>
      </c>
      <c r="E95" t="s">
        <v>780</v>
      </c>
      <c r="F95" s="4"/>
      <c r="G95" s="4"/>
      <c r="H95" s="4"/>
      <c r="I95" s="5"/>
      <c r="J95" s="5"/>
      <c r="K95" s="6"/>
      <c r="O95" s="4"/>
      <c r="P95" s="4"/>
      <c r="R95" s="5"/>
      <c r="S95" s="4"/>
      <c r="T95" s="4"/>
      <c r="U95" s="4"/>
      <c r="V95" s="4"/>
      <c r="W95" s="4"/>
    </row>
    <row r="96" spans="1:23" ht="12.75" customHeight="1">
      <c r="A96" s="4" t="s">
        <v>526</v>
      </c>
      <c r="B96" s="5" t="s">
        <v>548</v>
      </c>
      <c r="C96" s="4">
        <v>1</v>
      </c>
      <c r="D96" s="5" t="s">
        <v>486</v>
      </c>
      <c r="E96" t="s">
        <v>786</v>
      </c>
      <c r="F96" s="4"/>
      <c r="G96" s="4"/>
      <c r="H96" s="4"/>
      <c r="I96" s="5"/>
      <c r="J96" s="5"/>
      <c r="K96" s="6"/>
      <c r="O96" s="4"/>
      <c r="P96" s="4"/>
      <c r="R96" s="5"/>
      <c r="S96" s="4"/>
      <c r="T96" s="4"/>
      <c r="U96" s="4"/>
      <c r="V96" s="4"/>
      <c r="W96" s="4"/>
    </row>
    <row r="97" spans="1:23" ht="12.75" customHeight="1">
      <c r="A97" s="4" t="s">
        <v>528</v>
      </c>
      <c r="B97" s="5" t="s">
        <v>548</v>
      </c>
      <c r="C97" s="4">
        <v>1</v>
      </c>
      <c r="D97" s="5" t="s">
        <v>486</v>
      </c>
      <c r="E97" t="s">
        <v>788</v>
      </c>
      <c r="F97" s="4" t="s">
        <v>71</v>
      </c>
      <c r="G97" s="4" t="s">
        <v>421</v>
      </c>
      <c r="H97" s="4" t="str">
        <f>"734932450051573620"</f>
        <v>734932450051573620</v>
      </c>
      <c r="I97" s="5" t="s">
        <v>449</v>
      </c>
      <c r="J97" s="5" t="s">
        <v>450</v>
      </c>
      <c r="K97" s="6" t="s">
        <v>451</v>
      </c>
      <c r="L97">
        <v>20</v>
      </c>
      <c r="M97">
        <v>20</v>
      </c>
      <c r="N97">
        <v>0</v>
      </c>
      <c r="O97" s="4" t="s">
        <v>123</v>
      </c>
      <c r="P97" s="4" t="str">
        <f>"18810520988"</f>
        <v>18810520988</v>
      </c>
      <c r="Q97" s="12" t="s">
        <v>868</v>
      </c>
      <c r="R97" s="5" t="s">
        <v>542</v>
      </c>
      <c r="S97" s="4" t="s">
        <v>162</v>
      </c>
      <c r="T97" s="4" t="s">
        <v>306</v>
      </c>
      <c r="U97" s="4" t="s">
        <v>307</v>
      </c>
      <c r="V97" s="4" t="s">
        <v>308</v>
      </c>
      <c r="W97" s="4" t="str">
        <f>"114001"</f>
        <v>114001</v>
      </c>
    </row>
    <row r="98" spans="1:23" ht="12.75" customHeight="1">
      <c r="A98" s="4" t="s">
        <v>524</v>
      </c>
      <c r="B98" s="5" t="s">
        <v>548</v>
      </c>
      <c r="C98" s="4">
        <v>1</v>
      </c>
      <c r="D98" s="5" t="s">
        <v>486</v>
      </c>
      <c r="E98" t="s">
        <v>784</v>
      </c>
      <c r="F98" s="4"/>
      <c r="G98" s="4"/>
      <c r="H98" s="4"/>
      <c r="I98" s="5"/>
      <c r="J98" s="5"/>
      <c r="K98" s="6"/>
      <c r="O98" s="4"/>
      <c r="P98" s="4"/>
      <c r="R98" s="5"/>
      <c r="S98" s="4"/>
      <c r="T98" s="4"/>
      <c r="U98" s="4"/>
      <c r="V98" s="4"/>
      <c r="W98" s="4"/>
    </row>
    <row r="99" spans="1:23" ht="12.75" customHeight="1">
      <c r="A99" s="4" t="s">
        <v>526</v>
      </c>
      <c r="B99" s="5" t="s">
        <v>548</v>
      </c>
      <c r="C99" s="4">
        <v>1</v>
      </c>
      <c r="D99" s="5" t="s">
        <v>486</v>
      </c>
      <c r="E99" t="s">
        <v>786</v>
      </c>
      <c r="F99" s="4"/>
      <c r="G99" s="4"/>
      <c r="H99" s="4"/>
      <c r="I99" s="5"/>
      <c r="J99" s="5"/>
      <c r="K99" s="6"/>
      <c r="O99" s="4"/>
      <c r="P99" s="4"/>
      <c r="R99" s="5"/>
      <c r="S99" s="4"/>
      <c r="T99" s="4"/>
      <c r="U99" s="4"/>
      <c r="V99" s="4"/>
      <c r="W99" s="4"/>
    </row>
    <row r="100" spans="1:23" ht="12.75" customHeight="1">
      <c r="A100" s="4" t="s">
        <v>525</v>
      </c>
      <c r="B100" s="5" t="s">
        <v>548</v>
      </c>
      <c r="C100" s="4">
        <v>1</v>
      </c>
      <c r="D100" s="5" t="s">
        <v>486</v>
      </c>
      <c r="E100" t="s">
        <v>785</v>
      </c>
      <c r="F100" s="4"/>
      <c r="G100" s="4"/>
      <c r="H100" s="4"/>
      <c r="I100" s="5"/>
      <c r="J100" s="5"/>
      <c r="K100" s="6"/>
      <c r="O100" s="4"/>
      <c r="P100" s="4"/>
      <c r="R100" s="5"/>
      <c r="S100" s="4"/>
      <c r="T100" s="4"/>
      <c r="U100" s="4"/>
      <c r="V100" s="4"/>
      <c r="W100" s="4"/>
    </row>
    <row r="101" spans="1:23" ht="12.75" customHeight="1">
      <c r="A101" s="4" t="s">
        <v>522</v>
      </c>
      <c r="B101" s="5" t="s">
        <v>548</v>
      </c>
      <c r="C101" s="4">
        <v>1</v>
      </c>
      <c r="D101" s="5" t="s">
        <v>486</v>
      </c>
      <c r="E101" t="s">
        <v>765</v>
      </c>
      <c r="F101" s="4" t="s">
        <v>72</v>
      </c>
      <c r="G101" s="4" t="s">
        <v>422</v>
      </c>
      <c r="H101" s="4" t="str">
        <f>"734879714651413130"</f>
        <v>734879714651413130</v>
      </c>
      <c r="I101" s="5" t="s">
        <v>449</v>
      </c>
      <c r="J101" s="5" t="s">
        <v>450</v>
      </c>
      <c r="K101" s="6" t="s">
        <v>451</v>
      </c>
      <c r="L101">
        <v>10</v>
      </c>
      <c r="M101">
        <v>10</v>
      </c>
      <c r="N101">
        <v>0</v>
      </c>
      <c r="O101" s="4" t="s">
        <v>124</v>
      </c>
      <c r="P101" s="4" t="str">
        <f>"13641398080"</f>
        <v>13641398080</v>
      </c>
      <c r="Q101" s="12" t="s">
        <v>869</v>
      </c>
      <c r="R101" s="5" t="s">
        <v>542</v>
      </c>
      <c r="S101" s="4" t="s">
        <v>150</v>
      </c>
      <c r="T101" s="4" t="s">
        <v>151</v>
      </c>
      <c r="U101" s="4" t="s">
        <v>309</v>
      </c>
      <c r="V101" s="4" t="s">
        <v>310</v>
      </c>
      <c r="W101" s="4" t="str">
        <f>"100032"</f>
        <v>100032</v>
      </c>
    </row>
    <row r="102" spans="1:23" ht="12.75" customHeight="1">
      <c r="A102" s="4" t="s">
        <v>527</v>
      </c>
      <c r="B102" s="5" t="s">
        <v>548</v>
      </c>
      <c r="C102" s="4">
        <v>1</v>
      </c>
      <c r="D102" s="5" t="s">
        <v>486</v>
      </c>
      <c r="E102" t="s">
        <v>787</v>
      </c>
      <c r="F102" s="4" t="s">
        <v>73</v>
      </c>
      <c r="G102" s="4" t="s">
        <v>423</v>
      </c>
      <c r="H102" s="4" t="str">
        <f>"734857442863647448"</f>
        <v>734857442863647448</v>
      </c>
      <c r="I102" s="5" t="s">
        <v>449</v>
      </c>
      <c r="J102" s="5" t="s">
        <v>450</v>
      </c>
      <c r="K102" s="6" t="s">
        <v>451</v>
      </c>
      <c r="L102">
        <v>14</v>
      </c>
      <c r="M102">
        <v>14</v>
      </c>
      <c r="N102">
        <v>0</v>
      </c>
      <c r="O102" s="15" t="s">
        <v>870</v>
      </c>
      <c r="P102" s="4" t="str">
        <f>"15800894794"</f>
        <v>15800894794</v>
      </c>
      <c r="Q102" s="14"/>
      <c r="R102" s="5" t="s">
        <v>542</v>
      </c>
      <c r="S102" s="4" t="s">
        <v>146</v>
      </c>
      <c r="T102" s="4" t="s">
        <v>147</v>
      </c>
      <c r="U102" s="4" t="s">
        <v>311</v>
      </c>
      <c r="V102" s="4" t="s">
        <v>312</v>
      </c>
      <c r="W102" s="4" t="str">
        <f>"201800"</f>
        <v>201800</v>
      </c>
    </row>
    <row r="103" spans="1:23" ht="12.75" customHeight="1">
      <c r="A103" s="4" t="s">
        <v>517</v>
      </c>
      <c r="B103" s="5" t="s">
        <v>548</v>
      </c>
      <c r="C103" s="4">
        <v>1</v>
      </c>
      <c r="D103" s="5" t="s">
        <v>486</v>
      </c>
      <c r="E103" t="s">
        <v>781</v>
      </c>
      <c r="F103" s="4"/>
      <c r="G103" s="4"/>
      <c r="H103" s="4"/>
      <c r="I103" s="5"/>
      <c r="J103" s="5"/>
      <c r="K103" s="6"/>
      <c r="O103" s="4"/>
      <c r="P103" s="4"/>
      <c r="R103" s="5"/>
      <c r="S103" s="4"/>
      <c r="T103" s="4"/>
      <c r="U103" s="4"/>
      <c r="V103" s="4"/>
      <c r="W103" s="4"/>
    </row>
    <row r="104" spans="1:23" ht="12.75" customHeight="1">
      <c r="A104" s="4" t="s">
        <v>529</v>
      </c>
      <c r="B104" s="5" t="s">
        <v>550</v>
      </c>
      <c r="C104" s="4">
        <v>1</v>
      </c>
      <c r="D104" s="5" t="s">
        <v>486</v>
      </c>
      <c r="E104" t="s">
        <v>789</v>
      </c>
      <c r="F104" s="4" t="s">
        <v>463</v>
      </c>
      <c r="G104" s="4" t="s">
        <v>424</v>
      </c>
      <c r="H104" s="4" t="str">
        <f>"734486081911635383"</f>
        <v>734486081911635383</v>
      </c>
      <c r="I104" s="5" t="s">
        <v>449</v>
      </c>
      <c r="J104" s="5" t="s">
        <v>450</v>
      </c>
      <c r="K104" s="6" t="s">
        <v>451</v>
      </c>
      <c r="L104">
        <v>10</v>
      </c>
      <c r="M104">
        <v>10</v>
      </c>
      <c r="N104">
        <v>0</v>
      </c>
      <c r="O104" s="13" t="s">
        <v>849</v>
      </c>
      <c r="P104" s="4" t="str">
        <f>"18601711090"</f>
        <v>18601711090</v>
      </c>
      <c r="Q104" s="12" t="s">
        <v>848</v>
      </c>
      <c r="R104" s="5" t="s">
        <v>542</v>
      </c>
      <c r="S104" s="4" t="s">
        <v>146</v>
      </c>
      <c r="T104" s="4" t="s">
        <v>147</v>
      </c>
      <c r="U104" s="4" t="s">
        <v>183</v>
      </c>
      <c r="V104" s="4" t="s">
        <v>313</v>
      </c>
      <c r="W104" s="4" t="str">
        <f>"000000"</f>
        <v>000000</v>
      </c>
    </row>
    <row r="105" spans="1:23" ht="12.75" customHeight="1">
      <c r="A105" s="4" t="s">
        <v>504</v>
      </c>
      <c r="B105" s="5" t="s">
        <v>548</v>
      </c>
      <c r="C105" s="4">
        <v>1</v>
      </c>
      <c r="D105" s="5" t="s">
        <v>486</v>
      </c>
      <c r="E105" t="s">
        <v>765</v>
      </c>
      <c r="F105" s="4" t="s">
        <v>464</v>
      </c>
      <c r="G105" s="4" t="s">
        <v>425</v>
      </c>
      <c r="H105" s="4" t="str">
        <f>"734266497477004520"</f>
        <v>734266497477004520</v>
      </c>
      <c r="I105" s="5" t="s">
        <v>449</v>
      </c>
      <c r="J105" s="5" t="s">
        <v>450</v>
      </c>
      <c r="K105" s="6" t="s">
        <v>451</v>
      </c>
      <c r="L105">
        <v>10</v>
      </c>
      <c r="M105">
        <v>10</v>
      </c>
      <c r="N105">
        <v>0</v>
      </c>
      <c r="O105" s="4" t="s">
        <v>125</v>
      </c>
      <c r="P105" s="4" t="str">
        <f>"15044442344"</f>
        <v>15044442344</v>
      </c>
      <c r="Q105" s="12" t="s">
        <v>850</v>
      </c>
      <c r="R105" s="5" t="s">
        <v>542</v>
      </c>
      <c r="S105" s="4" t="s">
        <v>197</v>
      </c>
      <c r="T105" s="4" t="s">
        <v>314</v>
      </c>
      <c r="U105" s="4" t="s">
        <v>315</v>
      </c>
      <c r="V105" s="4" t="s">
        <v>316</v>
      </c>
      <c r="W105" s="4" t="str">
        <f>"000000"</f>
        <v>000000</v>
      </c>
    </row>
    <row r="106" spans="1:23" ht="12.75" customHeight="1">
      <c r="A106" s="4" t="s">
        <v>530</v>
      </c>
      <c r="B106" s="5" t="s">
        <v>545</v>
      </c>
      <c r="C106" s="4">
        <v>6</v>
      </c>
      <c r="D106" s="5" t="s">
        <v>486</v>
      </c>
      <c r="E106" t="s">
        <v>790</v>
      </c>
      <c r="F106" s="4" t="s">
        <v>465</v>
      </c>
      <c r="G106" s="4" t="s">
        <v>426</v>
      </c>
      <c r="H106" s="4" t="str">
        <f>"733093955578225749"</f>
        <v>733093955578225749</v>
      </c>
      <c r="I106" s="5" t="s">
        <v>449</v>
      </c>
      <c r="J106" s="5" t="s">
        <v>450</v>
      </c>
      <c r="K106" s="6" t="s">
        <v>451</v>
      </c>
      <c r="L106">
        <v>10</v>
      </c>
      <c r="M106">
        <v>10</v>
      </c>
      <c r="N106">
        <v>0</v>
      </c>
      <c r="O106" s="4" t="s">
        <v>126</v>
      </c>
      <c r="P106" s="4" t="str">
        <f>"13918109971"</f>
        <v>13918109971</v>
      </c>
      <c r="Q106" s="12" t="s">
        <v>851</v>
      </c>
      <c r="R106" s="5" t="s">
        <v>542</v>
      </c>
      <c r="S106" s="4" t="s">
        <v>146</v>
      </c>
      <c r="T106" s="4" t="s">
        <v>147</v>
      </c>
      <c r="U106" s="4" t="s">
        <v>278</v>
      </c>
      <c r="V106" s="4" t="s">
        <v>317</v>
      </c>
      <c r="W106" s="4" t="str">
        <f>"000000"</f>
        <v>000000</v>
      </c>
    </row>
    <row r="107" spans="1:23" ht="12.75" customHeight="1">
      <c r="A107" s="4" t="s">
        <v>531</v>
      </c>
      <c r="B107" s="5" t="s">
        <v>543</v>
      </c>
      <c r="C107" s="4">
        <v>1</v>
      </c>
      <c r="D107" s="5" t="s">
        <v>486</v>
      </c>
      <c r="E107" t="s">
        <v>791</v>
      </c>
      <c r="F107" s="4" t="s">
        <v>466</v>
      </c>
      <c r="G107" s="4" t="s">
        <v>427</v>
      </c>
      <c r="H107" s="4" t="str">
        <f>"729469921230926326"</f>
        <v>729469921230926326</v>
      </c>
      <c r="I107" s="5" t="s">
        <v>449</v>
      </c>
      <c r="J107" s="5" t="s">
        <v>450</v>
      </c>
      <c r="K107" s="6" t="s">
        <v>451</v>
      </c>
      <c r="L107">
        <v>10</v>
      </c>
      <c r="M107">
        <v>10</v>
      </c>
      <c r="N107">
        <v>0</v>
      </c>
      <c r="O107" s="4" t="s">
        <v>127</v>
      </c>
      <c r="P107" s="4" t="str">
        <f>"13189872753"</f>
        <v>13189872753</v>
      </c>
      <c r="Q107" s="12" t="s">
        <v>852</v>
      </c>
      <c r="R107" s="5" t="s">
        <v>542</v>
      </c>
      <c r="S107" s="4" t="s">
        <v>158</v>
      </c>
      <c r="T107" s="4" t="s">
        <v>159</v>
      </c>
      <c r="U107" s="4" t="s">
        <v>318</v>
      </c>
      <c r="V107" s="4" t="s">
        <v>319</v>
      </c>
      <c r="W107" s="4" t="str">
        <f>"528500"</f>
        <v>528500</v>
      </c>
    </row>
    <row r="108" spans="1:23" ht="12.75" customHeight="1">
      <c r="A108" s="4" t="s">
        <v>532</v>
      </c>
      <c r="B108" s="5" t="s">
        <v>544</v>
      </c>
      <c r="C108" s="4">
        <v>1</v>
      </c>
      <c r="D108" s="5" t="s">
        <v>486</v>
      </c>
      <c r="E108" t="s">
        <v>792</v>
      </c>
      <c r="F108" s="4" t="s">
        <v>467</v>
      </c>
      <c r="G108" s="4" t="s">
        <v>428</v>
      </c>
      <c r="H108" s="4" t="str">
        <f>"717490179437144012"</f>
        <v>717490179437144012</v>
      </c>
      <c r="I108" s="5" t="s">
        <v>449</v>
      </c>
      <c r="J108" s="5" t="s">
        <v>450</v>
      </c>
      <c r="K108" s="6" t="s">
        <v>451</v>
      </c>
      <c r="L108">
        <v>10</v>
      </c>
      <c r="M108">
        <v>10</v>
      </c>
      <c r="N108">
        <v>0</v>
      </c>
      <c r="O108" s="4" t="s">
        <v>128</v>
      </c>
      <c r="P108" s="4" t="str">
        <f>"17621195459"</f>
        <v>17621195459</v>
      </c>
      <c r="Q108" s="12" t="s">
        <v>853</v>
      </c>
      <c r="R108" s="5" t="s">
        <v>542</v>
      </c>
      <c r="S108" s="4" t="s">
        <v>146</v>
      </c>
      <c r="T108" s="4" t="s">
        <v>147</v>
      </c>
      <c r="U108" s="4" t="s">
        <v>182</v>
      </c>
      <c r="V108" s="4" t="s">
        <v>320</v>
      </c>
      <c r="W108" s="4" t="str">
        <f>"000000"</f>
        <v>000000</v>
      </c>
    </row>
    <row r="109" spans="1:23" ht="12.75" customHeight="1">
      <c r="A109" s="4" t="s">
        <v>533</v>
      </c>
      <c r="B109" s="5" t="s">
        <v>544</v>
      </c>
      <c r="C109" s="4">
        <v>1</v>
      </c>
      <c r="D109" s="5" t="s">
        <v>486</v>
      </c>
      <c r="E109" t="s">
        <v>793</v>
      </c>
      <c r="F109" s="4" t="s">
        <v>468</v>
      </c>
      <c r="G109" s="4" t="s">
        <v>429</v>
      </c>
      <c r="H109" s="4" t="str">
        <f>"713894785141979821"</f>
        <v>713894785141979821</v>
      </c>
      <c r="I109" s="5" t="s">
        <v>449</v>
      </c>
      <c r="J109" s="5" t="s">
        <v>450</v>
      </c>
      <c r="K109" s="6" t="s">
        <v>451</v>
      </c>
      <c r="L109">
        <v>10</v>
      </c>
      <c r="M109">
        <v>10</v>
      </c>
      <c r="N109">
        <v>0</v>
      </c>
      <c r="O109" s="13" t="s">
        <v>872</v>
      </c>
      <c r="P109" s="4" t="str">
        <f>"15160711208"</f>
        <v>15160711208</v>
      </c>
      <c r="Q109" s="12" t="s">
        <v>871</v>
      </c>
      <c r="R109" s="5" t="s">
        <v>542</v>
      </c>
      <c r="S109" s="4" t="s">
        <v>178</v>
      </c>
      <c r="T109" s="4" t="s">
        <v>321</v>
      </c>
      <c r="U109" s="4" t="s">
        <v>322</v>
      </c>
      <c r="V109" s="4" t="s">
        <v>323</v>
      </c>
      <c r="W109" s="4" t="str">
        <f>"000000"</f>
        <v>000000</v>
      </c>
    </row>
    <row r="110" spans="1:23" ht="12.75" customHeight="1">
      <c r="A110" s="4" t="s">
        <v>534</v>
      </c>
      <c r="B110" s="5" t="s">
        <v>544</v>
      </c>
      <c r="C110" s="4">
        <v>1</v>
      </c>
      <c r="D110" s="5" t="s">
        <v>486</v>
      </c>
      <c r="E110" t="s">
        <v>794</v>
      </c>
      <c r="F110" s="4" t="s">
        <v>469</v>
      </c>
      <c r="G110" s="4" t="s">
        <v>430</v>
      </c>
      <c r="H110" s="4" t="str">
        <f>"710803201263021323"</f>
        <v>710803201263021323</v>
      </c>
      <c r="I110" s="5" t="s">
        <v>449</v>
      </c>
      <c r="J110" s="5" t="s">
        <v>450</v>
      </c>
      <c r="K110" s="6" t="s">
        <v>451</v>
      </c>
      <c r="L110">
        <v>10</v>
      </c>
      <c r="M110">
        <v>10</v>
      </c>
      <c r="N110">
        <v>0</v>
      </c>
      <c r="O110" s="4" t="s">
        <v>129</v>
      </c>
      <c r="P110" s="4" t="str">
        <f>"18317132687"</f>
        <v>18317132687</v>
      </c>
      <c r="Q110" s="14"/>
      <c r="R110" s="5" t="s">
        <v>542</v>
      </c>
      <c r="S110" s="4" t="s">
        <v>146</v>
      </c>
      <c r="T110" s="4" t="s">
        <v>147</v>
      </c>
      <c r="U110" s="4" t="s">
        <v>278</v>
      </c>
      <c r="V110" s="4" t="s">
        <v>324</v>
      </c>
      <c r="W110" s="4" t="str">
        <f>"000000"</f>
        <v>000000</v>
      </c>
    </row>
    <row r="111" spans="1:23" ht="12.75" customHeight="1">
      <c r="A111" s="4" t="s">
        <v>532</v>
      </c>
      <c r="B111" s="5" t="s">
        <v>544</v>
      </c>
      <c r="C111" s="4">
        <v>1</v>
      </c>
      <c r="D111" s="5" t="s">
        <v>486</v>
      </c>
      <c r="E111" t="s">
        <v>792</v>
      </c>
      <c r="F111" s="4" t="s">
        <v>470</v>
      </c>
      <c r="G111" s="4" t="s">
        <v>431</v>
      </c>
      <c r="H111" s="4" t="str">
        <f>"710533440795794842"</f>
        <v>710533440795794842</v>
      </c>
      <c r="I111" s="5" t="s">
        <v>449</v>
      </c>
      <c r="J111" s="5" t="s">
        <v>450</v>
      </c>
      <c r="K111" s="6" t="s">
        <v>451</v>
      </c>
      <c r="L111">
        <v>10</v>
      </c>
      <c r="M111">
        <v>10</v>
      </c>
      <c r="N111">
        <v>0</v>
      </c>
      <c r="O111" s="4" t="s">
        <v>130</v>
      </c>
      <c r="P111" s="4" t="str">
        <f>"18363181588"</f>
        <v>18363181588</v>
      </c>
      <c r="Q111" s="12" t="s">
        <v>873</v>
      </c>
      <c r="R111" s="5" t="s">
        <v>542</v>
      </c>
      <c r="S111" s="4" t="s">
        <v>302</v>
      </c>
      <c r="T111" s="4" t="s">
        <v>325</v>
      </c>
      <c r="U111" s="4" t="s">
        <v>326</v>
      </c>
      <c r="V111" s="4" t="s">
        <v>327</v>
      </c>
      <c r="W111" s="4" t="str">
        <f>"000000"</f>
        <v>000000</v>
      </c>
    </row>
    <row r="112" spans="1:23" ht="12.75" customHeight="1">
      <c r="A112" s="4" t="s">
        <v>493</v>
      </c>
      <c r="B112" s="5" t="s">
        <v>544</v>
      </c>
      <c r="C112" s="4">
        <v>1</v>
      </c>
      <c r="D112" s="5" t="s">
        <v>486</v>
      </c>
      <c r="E112" t="s">
        <v>754</v>
      </c>
      <c r="F112" s="4" t="s">
        <v>471</v>
      </c>
      <c r="G112" s="4" t="s">
        <v>432</v>
      </c>
      <c r="H112" s="4" t="str">
        <f>"577344652682989020"</f>
        <v>577344652682989020</v>
      </c>
      <c r="I112" s="5" t="s">
        <v>449</v>
      </c>
      <c r="J112" s="5" t="s">
        <v>450</v>
      </c>
      <c r="K112" s="6" t="s">
        <v>451</v>
      </c>
      <c r="L112">
        <v>10</v>
      </c>
      <c r="M112">
        <v>10</v>
      </c>
      <c r="N112">
        <v>0</v>
      </c>
      <c r="O112" s="4" t="s">
        <v>131</v>
      </c>
      <c r="P112" s="4" t="str">
        <f>"18624223227"</f>
        <v>18624223227</v>
      </c>
      <c r="Q112" s="12" t="s">
        <v>874</v>
      </c>
      <c r="R112" s="5" t="s">
        <v>542</v>
      </c>
      <c r="S112" s="4" t="s">
        <v>162</v>
      </c>
      <c r="T112" s="4" t="s">
        <v>306</v>
      </c>
      <c r="U112" s="4" t="s">
        <v>328</v>
      </c>
      <c r="V112" s="4" t="s">
        <v>329</v>
      </c>
      <c r="W112" s="4" t="str">
        <f>"000000"</f>
        <v>000000</v>
      </c>
    </row>
    <row r="113" spans="1:23" ht="12.75" customHeight="1">
      <c r="A113" s="4" t="s">
        <v>535</v>
      </c>
      <c r="B113" s="5" t="s">
        <v>548</v>
      </c>
      <c r="C113" s="4">
        <v>1</v>
      </c>
      <c r="D113" s="5" t="s">
        <v>486</v>
      </c>
      <c r="E113" t="s">
        <v>795</v>
      </c>
      <c r="F113" s="4" t="s">
        <v>472</v>
      </c>
      <c r="G113" s="4" t="s">
        <v>433</v>
      </c>
      <c r="H113" s="4" t="str">
        <f>"708573056694037331"</f>
        <v>708573056694037331</v>
      </c>
      <c r="I113" s="5" t="s">
        <v>449</v>
      </c>
      <c r="J113" s="5" t="s">
        <v>450</v>
      </c>
      <c r="K113" s="6" t="s">
        <v>451</v>
      </c>
      <c r="L113">
        <v>10</v>
      </c>
      <c r="M113">
        <v>10</v>
      </c>
      <c r="N113">
        <v>0</v>
      </c>
      <c r="O113" s="4" t="s">
        <v>132</v>
      </c>
      <c r="P113" s="4" t="str">
        <f>"13810952724"</f>
        <v>13810952724</v>
      </c>
      <c r="Q113" s="12" t="s">
        <v>875</v>
      </c>
      <c r="R113" s="5" t="s">
        <v>542</v>
      </c>
      <c r="S113" s="4" t="s">
        <v>150</v>
      </c>
      <c r="T113" s="4" t="s">
        <v>151</v>
      </c>
      <c r="U113" s="4" t="s">
        <v>330</v>
      </c>
      <c r="V113" s="4" t="s">
        <v>331</v>
      </c>
      <c r="W113" s="4" t="str">
        <f>"100010"</f>
        <v>100010</v>
      </c>
    </row>
    <row r="114" spans="1:23" ht="12.75" customHeight="1">
      <c r="A114" s="4" t="s">
        <v>536</v>
      </c>
      <c r="B114" s="5" t="s">
        <v>544</v>
      </c>
      <c r="C114" s="4">
        <v>1</v>
      </c>
      <c r="D114" s="5" t="s">
        <v>486</v>
      </c>
      <c r="E114" t="s">
        <v>796</v>
      </c>
      <c r="F114" s="4" t="s">
        <v>473</v>
      </c>
      <c r="G114" s="4" t="s">
        <v>434</v>
      </c>
      <c r="H114" s="4" t="str">
        <f>"706663299711747084"</f>
        <v>706663299711747084</v>
      </c>
      <c r="I114" s="5" t="s">
        <v>449</v>
      </c>
      <c r="J114" s="5" t="s">
        <v>450</v>
      </c>
      <c r="K114" s="6" t="s">
        <v>451</v>
      </c>
      <c r="L114">
        <v>10</v>
      </c>
      <c r="M114">
        <v>10</v>
      </c>
      <c r="N114">
        <v>0</v>
      </c>
      <c r="O114" s="4" t="s">
        <v>133</v>
      </c>
      <c r="P114" s="4" t="str">
        <f>"13786275131"</f>
        <v>13786275131</v>
      </c>
      <c r="Q114" s="12" t="s">
        <v>876</v>
      </c>
      <c r="R114" s="5" t="s">
        <v>542</v>
      </c>
      <c r="S114" s="4" t="s">
        <v>154</v>
      </c>
      <c r="T114" s="4" t="s">
        <v>245</v>
      </c>
      <c r="U114" s="4" t="s">
        <v>246</v>
      </c>
      <c r="V114" s="4" t="s">
        <v>332</v>
      </c>
      <c r="W114" s="4" t="str">
        <f>"411101"</f>
        <v>411101</v>
      </c>
    </row>
    <row r="115" spans="1:23" ht="12.75" customHeight="1">
      <c r="A115" s="4" t="s">
        <v>534</v>
      </c>
      <c r="B115" s="5" t="s">
        <v>544</v>
      </c>
      <c r="C115" s="4">
        <v>1</v>
      </c>
      <c r="D115" s="5" t="s">
        <v>486</v>
      </c>
      <c r="E115" t="s">
        <v>794</v>
      </c>
      <c r="F115" s="4" t="s">
        <v>474</v>
      </c>
      <c r="G115" s="4" t="s">
        <v>435</v>
      </c>
      <c r="H115" s="4" t="str">
        <f>"568647206134776887"</f>
        <v>568647206134776887</v>
      </c>
      <c r="I115" s="5" t="s">
        <v>449</v>
      </c>
      <c r="J115" s="5" t="s">
        <v>450</v>
      </c>
      <c r="K115" s="6" t="s">
        <v>451</v>
      </c>
      <c r="L115">
        <v>10</v>
      </c>
      <c r="M115">
        <v>10</v>
      </c>
      <c r="N115">
        <v>0</v>
      </c>
      <c r="O115" s="4" t="s">
        <v>134</v>
      </c>
      <c r="P115" s="4" t="str">
        <f>"15832167677"</f>
        <v>15832167677</v>
      </c>
      <c r="Q115" s="12" t="s">
        <v>877</v>
      </c>
      <c r="R115" s="5" t="s">
        <v>542</v>
      </c>
      <c r="S115" s="4" t="s">
        <v>220</v>
      </c>
      <c r="T115" s="4" t="s">
        <v>228</v>
      </c>
      <c r="U115" s="4" t="s">
        <v>333</v>
      </c>
      <c r="V115" s="4" t="s">
        <v>334</v>
      </c>
      <c r="W115" s="4" t="str">
        <f>"000000"</f>
        <v>000000</v>
      </c>
    </row>
    <row r="116" spans="1:23" ht="12.75" customHeight="1">
      <c r="A116" s="4" t="s">
        <v>537</v>
      </c>
      <c r="B116" s="5" t="s">
        <v>544</v>
      </c>
      <c r="C116" s="4">
        <v>1</v>
      </c>
      <c r="D116" s="5" t="s">
        <v>486</v>
      </c>
      <c r="E116" t="s">
        <v>797</v>
      </c>
      <c r="F116" s="4" t="s">
        <v>475</v>
      </c>
      <c r="G116" s="4" t="s">
        <v>436</v>
      </c>
      <c r="H116" s="4" t="str">
        <f>"705472707629740029"</f>
        <v>705472707629740029</v>
      </c>
      <c r="I116" s="5" t="s">
        <v>449</v>
      </c>
      <c r="J116" s="5" t="s">
        <v>450</v>
      </c>
      <c r="K116" s="6" t="s">
        <v>451</v>
      </c>
      <c r="L116">
        <v>10</v>
      </c>
      <c r="M116">
        <v>10</v>
      </c>
      <c r="N116">
        <v>0</v>
      </c>
      <c r="O116" s="4" t="s">
        <v>135</v>
      </c>
      <c r="P116" s="4" t="str">
        <f>"15218884764"</f>
        <v>15218884764</v>
      </c>
      <c r="Q116" s="14"/>
      <c r="R116" s="5" t="s">
        <v>542</v>
      </c>
      <c r="S116" s="4" t="s">
        <v>158</v>
      </c>
      <c r="T116" s="4" t="s">
        <v>159</v>
      </c>
      <c r="U116" s="4" t="s">
        <v>224</v>
      </c>
      <c r="V116" s="4" t="s">
        <v>335</v>
      </c>
      <c r="W116" s="4" t="str">
        <f>"510510"</f>
        <v>510510</v>
      </c>
    </row>
    <row r="117" spans="1:23" ht="12.75" customHeight="1">
      <c r="A117" s="4" t="s">
        <v>538</v>
      </c>
      <c r="B117" s="5" t="s">
        <v>548</v>
      </c>
      <c r="C117" s="4">
        <v>1</v>
      </c>
      <c r="D117" s="5" t="s">
        <v>486</v>
      </c>
      <c r="E117" t="s">
        <v>798</v>
      </c>
      <c r="F117" s="4" t="s">
        <v>74</v>
      </c>
      <c r="G117" s="4" t="s">
        <v>437</v>
      </c>
      <c r="H117" s="4" t="str">
        <f>"575437230751441900"</f>
        <v>575437230751441900</v>
      </c>
      <c r="I117" s="5" t="s">
        <v>449</v>
      </c>
      <c r="J117" s="5" t="s">
        <v>450</v>
      </c>
      <c r="K117" s="6" t="s">
        <v>451</v>
      </c>
      <c r="L117">
        <v>10</v>
      </c>
      <c r="M117">
        <v>10</v>
      </c>
      <c r="N117">
        <v>0</v>
      </c>
      <c r="O117" s="4" t="s">
        <v>136</v>
      </c>
      <c r="P117" s="4" t="str">
        <f>"13581610035"</f>
        <v>13581610035</v>
      </c>
      <c r="Q117" s="12" t="s">
        <v>847</v>
      </c>
      <c r="R117" s="5" t="s">
        <v>542</v>
      </c>
      <c r="S117" s="4" t="s">
        <v>150</v>
      </c>
      <c r="T117" s="4" t="s">
        <v>151</v>
      </c>
      <c r="U117" s="4" t="s">
        <v>251</v>
      </c>
      <c r="V117" s="4" t="s">
        <v>336</v>
      </c>
      <c r="W117" s="4" t="str">
        <f>"100011"</f>
        <v>100011</v>
      </c>
    </row>
    <row r="118" spans="1:23" ht="12.75" customHeight="1">
      <c r="A118" s="4" t="s">
        <v>539</v>
      </c>
      <c r="B118" s="5" t="s">
        <v>548</v>
      </c>
      <c r="C118" s="4">
        <v>1</v>
      </c>
      <c r="D118" s="5" t="s">
        <v>486</v>
      </c>
      <c r="E118" t="s">
        <v>799</v>
      </c>
      <c r="F118" s="4" t="s">
        <v>476</v>
      </c>
      <c r="G118" s="4" t="s">
        <v>438</v>
      </c>
      <c r="H118" s="4" t="str">
        <f>"704611042173341450"</f>
        <v>704611042173341450</v>
      </c>
      <c r="I118" s="5" t="s">
        <v>449</v>
      </c>
      <c r="J118" s="5" t="s">
        <v>450</v>
      </c>
      <c r="K118" s="6" t="s">
        <v>451</v>
      </c>
      <c r="L118">
        <v>10</v>
      </c>
      <c r="M118">
        <v>10</v>
      </c>
      <c r="N118">
        <v>0</v>
      </c>
      <c r="O118" s="4" t="s">
        <v>137</v>
      </c>
      <c r="P118" s="4" t="str">
        <f>"18755905064"</f>
        <v>18755905064</v>
      </c>
      <c r="Q118" s="12" t="s">
        <v>846</v>
      </c>
      <c r="R118" s="5" t="s">
        <v>542</v>
      </c>
      <c r="S118" s="4" t="s">
        <v>193</v>
      </c>
      <c r="T118" s="4" t="s">
        <v>194</v>
      </c>
      <c r="U118" s="4" t="s">
        <v>337</v>
      </c>
      <c r="V118" s="4" t="s">
        <v>338</v>
      </c>
      <c r="W118" s="4" t="str">
        <f>"000000"</f>
        <v>000000</v>
      </c>
    </row>
    <row r="119" spans="1:23" ht="12.75" customHeight="1">
      <c r="A119" s="4" t="s">
        <v>536</v>
      </c>
      <c r="B119" s="5" t="s">
        <v>544</v>
      </c>
      <c r="C119" s="4">
        <v>1</v>
      </c>
      <c r="D119" s="5" t="s">
        <v>486</v>
      </c>
      <c r="E119" t="s">
        <v>796</v>
      </c>
      <c r="F119" s="4" t="s">
        <v>477</v>
      </c>
      <c r="G119" s="4" t="s">
        <v>439</v>
      </c>
      <c r="H119" s="4" t="str">
        <f>"576797366746606686"</f>
        <v>576797366746606686</v>
      </c>
      <c r="I119" s="5" t="s">
        <v>449</v>
      </c>
      <c r="J119" s="5" t="s">
        <v>450</v>
      </c>
      <c r="K119" s="6" t="s">
        <v>451</v>
      </c>
      <c r="L119">
        <v>10</v>
      </c>
      <c r="M119">
        <v>10</v>
      </c>
      <c r="N119">
        <v>0</v>
      </c>
      <c r="O119" s="7" t="s">
        <v>845</v>
      </c>
      <c r="P119" s="4" t="str">
        <f>"15959682436"</f>
        <v>15959682436</v>
      </c>
      <c r="Q119" s="12" t="s">
        <v>844</v>
      </c>
      <c r="R119" s="5" t="s">
        <v>542</v>
      </c>
      <c r="S119" s="4" t="s">
        <v>158</v>
      </c>
      <c r="T119" s="4" t="s">
        <v>339</v>
      </c>
      <c r="U119" s="4" t="s">
        <v>340</v>
      </c>
      <c r="V119" s="4" t="s">
        <v>341</v>
      </c>
      <c r="W119" s="4" t="str">
        <f>"000000"</f>
        <v>000000</v>
      </c>
    </row>
    <row r="120" spans="1:23" ht="12.75" customHeight="1">
      <c r="A120" s="4" t="s">
        <v>534</v>
      </c>
      <c r="B120" s="5" t="s">
        <v>544</v>
      </c>
      <c r="C120" s="4">
        <v>1</v>
      </c>
      <c r="D120" s="5" t="s">
        <v>486</v>
      </c>
      <c r="E120" t="s">
        <v>794</v>
      </c>
      <c r="F120" s="4" t="s">
        <v>478</v>
      </c>
      <c r="G120" s="4" t="s">
        <v>440</v>
      </c>
      <c r="H120" s="4" t="str">
        <f>"704526787284872938"</f>
        <v>704526787284872938</v>
      </c>
      <c r="I120" s="5" t="s">
        <v>449</v>
      </c>
      <c r="J120" s="5" t="s">
        <v>450</v>
      </c>
      <c r="K120" s="6" t="s">
        <v>451</v>
      </c>
      <c r="L120">
        <v>10</v>
      </c>
      <c r="M120">
        <v>10</v>
      </c>
      <c r="N120">
        <v>0</v>
      </c>
      <c r="O120" s="4" t="s">
        <v>138</v>
      </c>
      <c r="P120" s="4" t="str">
        <f>"18974739983"</f>
        <v>18974739983</v>
      </c>
      <c r="Q120" s="14"/>
      <c r="R120" s="5" t="s">
        <v>542</v>
      </c>
      <c r="S120" s="4" t="s">
        <v>154</v>
      </c>
      <c r="T120" s="4" t="s">
        <v>342</v>
      </c>
      <c r="U120" s="4" t="s">
        <v>343</v>
      </c>
      <c r="V120" s="4" t="s">
        <v>344</v>
      </c>
      <c r="W120" s="4" t="str">
        <f>"000000"</f>
        <v>000000</v>
      </c>
    </row>
    <row r="121" spans="1:23" ht="12.75" customHeight="1">
      <c r="A121" s="4" t="s">
        <v>540</v>
      </c>
      <c r="B121" s="5" t="s">
        <v>544</v>
      </c>
      <c r="C121" s="4">
        <v>1</v>
      </c>
      <c r="D121" s="5" t="s">
        <v>486</v>
      </c>
      <c r="E121" t="s">
        <v>800</v>
      </c>
      <c r="F121" s="4" t="s">
        <v>479</v>
      </c>
      <c r="G121" s="4" t="s">
        <v>441</v>
      </c>
      <c r="H121" s="4" t="str">
        <f>"568114181619617596"</f>
        <v>568114181619617596</v>
      </c>
      <c r="I121" s="5" t="s">
        <v>449</v>
      </c>
      <c r="J121" s="5" t="s">
        <v>450</v>
      </c>
      <c r="K121" s="6" t="s">
        <v>451</v>
      </c>
      <c r="L121">
        <v>10</v>
      </c>
      <c r="M121">
        <v>10</v>
      </c>
      <c r="N121">
        <v>0</v>
      </c>
      <c r="O121" s="4" t="s">
        <v>139</v>
      </c>
      <c r="P121" s="4" t="str">
        <f>"18321396520"</f>
        <v>18321396520</v>
      </c>
      <c r="Q121" s="12" t="s">
        <v>842</v>
      </c>
      <c r="R121" s="5" t="s">
        <v>542</v>
      </c>
      <c r="S121" s="4" t="s">
        <v>146</v>
      </c>
      <c r="T121" s="4" t="s">
        <v>147</v>
      </c>
      <c r="U121" s="4" t="s">
        <v>345</v>
      </c>
      <c r="V121" s="4" t="s">
        <v>346</v>
      </c>
      <c r="W121" s="4" t="str">
        <f>"000000"</f>
        <v>000000</v>
      </c>
    </row>
    <row r="122" spans="1:23" ht="12.75" customHeight="1">
      <c r="A122" s="4" t="s">
        <v>536</v>
      </c>
      <c r="B122" s="5" t="s">
        <v>544</v>
      </c>
      <c r="C122" s="4">
        <v>1</v>
      </c>
      <c r="D122" s="5" t="s">
        <v>486</v>
      </c>
      <c r="E122" t="s">
        <v>796</v>
      </c>
      <c r="F122" s="4" t="s">
        <v>480</v>
      </c>
      <c r="G122" s="4" t="s">
        <v>442</v>
      </c>
      <c r="H122" s="4" t="str">
        <f>"703972066233062042"</f>
        <v>703972066233062042</v>
      </c>
      <c r="I122" s="5" t="s">
        <v>449</v>
      </c>
      <c r="J122" s="5" t="s">
        <v>450</v>
      </c>
      <c r="K122" s="6" t="s">
        <v>451</v>
      </c>
      <c r="L122">
        <v>10</v>
      </c>
      <c r="M122">
        <v>10</v>
      </c>
      <c r="N122">
        <v>0</v>
      </c>
      <c r="O122" s="4" t="s">
        <v>140</v>
      </c>
      <c r="P122" s="4" t="str">
        <f>"18143751242"</f>
        <v>18143751242</v>
      </c>
      <c r="Q122" s="12" t="s">
        <v>841</v>
      </c>
      <c r="R122" s="5" t="s">
        <v>542</v>
      </c>
      <c r="S122" s="4" t="s">
        <v>347</v>
      </c>
      <c r="T122" s="4" t="s">
        <v>348</v>
      </c>
      <c r="U122" s="4" t="s">
        <v>349</v>
      </c>
      <c r="V122" s="4" t="s">
        <v>350</v>
      </c>
      <c r="W122" s="4" t="str">
        <f>"000000"</f>
        <v>000000</v>
      </c>
    </row>
    <row r="123" spans="1:23" ht="12.75" customHeight="1">
      <c r="A123" s="4" t="s">
        <v>534</v>
      </c>
      <c r="B123" s="5" t="s">
        <v>544</v>
      </c>
      <c r="C123" s="4">
        <v>1</v>
      </c>
      <c r="D123" s="5" t="s">
        <v>486</v>
      </c>
      <c r="E123" t="s">
        <v>794</v>
      </c>
      <c r="F123" s="4" t="s">
        <v>481</v>
      </c>
      <c r="G123" s="4" t="s">
        <v>443</v>
      </c>
      <c r="H123" s="4" t="str">
        <f>"574817487895714314"</f>
        <v>574817487895714314</v>
      </c>
      <c r="I123" s="5" t="s">
        <v>449</v>
      </c>
      <c r="J123" s="5" t="s">
        <v>450</v>
      </c>
      <c r="K123" s="6" t="s">
        <v>451</v>
      </c>
      <c r="L123">
        <v>10</v>
      </c>
      <c r="M123">
        <v>10</v>
      </c>
      <c r="N123">
        <v>0</v>
      </c>
      <c r="O123" s="4" t="s">
        <v>141</v>
      </c>
      <c r="P123" s="4" t="str">
        <f>"18198186663"</f>
        <v>18198186663</v>
      </c>
      <c r="Q123" s="12" t="s">
        <v>840</v>
      </c>
      <c r="R123" s="5" t="s">
        <v>542</v>
      </c>
      <c r="S123" s="4" t="s">
        <v>351</v>
      </c>
      <c r="T123" s="4" t="s">
        <v>352</v>
      </c>
      <c r="U123" s="4" t="s">
        <v>353</v>
      </c>
      <c r="V123" s="4" t="s">
        <v>354</v>
      </c>
      <c r="W123" s="4" t="str">
        <f>"551700"</f>
        <v>551700</v>
      </c>
    </row>
    <row r="124" spans="1:23" ht="12.75" customHeight="1">
      <c r="A124" s="4" t="s">
        <v>541</v>
      </c>
      <c r="B124" s="5" t="s">
        <v>548</v>
      </c>
      <c r="C124" s="4">
        <v>1</v>
      </c>
      <c r="D124" s="5" t="s">
        <v>486</v>
      </c>
      <c r="E124" t="s">
        <v>801</v>
      </c>
      <c r="F124" s="4" t="s">
        <v>482</v>
      </c>
      <c r="G124" s="4" t="s">
        <v>444</v>
      </c>
      <c r="H124" s="4" t="str">
        <f>"702943552082735858"</f>
        <v>702943552082735858</v>
      </c>
      <c r="I124" s="5" t="s">
        <v>449</v>
      </c>
      <c r="J124" s="5" t="s">
        <v>450</v>
      </c>
      <c r="K124" s="6" t="s">
        <v>451</v>
      </c>
      <c r="L124">
        <v>10</v>
      </c>
      <c r="M124">
        <v>10</v>
      </c>
      <c r="N124">
        <v>0</v>
      </c>
      <c r="O124" s="4" t="s">
        <v>142</v>
      </c>
      <c r="P124" s="4" t="str">
        <f>"18846144036"</f>
        <v>18846144036</v>
      </c>
      <c r="Q124" s="12" t="s">
        <v>839</v>
      </c>
      <c r="R124" s="5" t="s">
        <v>542</v>
      </c>
      <c r="S124" s="4" t="s">
        <v>166</v>
      </c>
      <c r="T124" s="4" t="s">
        <v>355</v>
      </c>
      <c r="U124" s="4" t="s">
        <v>356</v>
      </c>
      <c r="V124" s="4" t="s">
        <v>357</v>
      </c>
      <c r="W124" s="4" t="str">
        <f>"000000"</f>
        <v>000000</v>
      </c>
    </row>
    <row r="125" spans="1:23" ht="12.75" customHeight="1">
      <c r="A125" s="4" t="s">
        <v>536</v>
      </c>
      <c r="B125" s="5" t="s">
        <v>544</v>
      </c>
      <c r="C125" s="4">
        <v>1</v>
      </c>
      <c r="D125" s="5" t="s">
        <v>486</v>
      </c>
      <c r="E125" t="s">
        <v>796</v>
      </c>
      <c r="F125" s="4" t="s">
        <v>483</v>
      </c>
      <c r="G125" s="4" t="s">
        <v>445</v>
      </c>
      <c r="H125" s="4" t="str">
        <f>"703072257399695634"</f>
        <v>703072257399695634</v>
      </c>
      <c r="I125" s="5" t="s">
        <v>449</v>
      </c>
      <c r="J125" s="5" t="s">
        <v>450</v>
      </c>
      <c r="K125" s="6" t="s">
        <v>451</v>
      </c>
      <c r="L125">
        <v>10</v>
      </c>
      <c r="M125">
        <v>10</v>
      </c>
      <c r="N125">
        <v>0</v>
      </c>
      <c r="O125" s="7" t="s">
        <v>843</v>
      </c>
      <c r="P125" s="4" t="str">
        <f>"18359214232"</f>
        <v>18359214232</v>
      </c>
      <c r="Q125" s="12" t="s">
        <v>838</v>
      </c>
      <c r="R125" s="5" t="s">
        <v>542</v>
      </c>
      <c r="S125" s="4" t="s">
        <v>178</v>
      </c>
      <c r="T125" s="4" t="s">
        <v>321</v>
      </c>
      <c r="U125" s="4" t="s">
        <v>358</v>
      </c>
      <c r="V125" s="4" t="s">
        <v>359</v>
      </c>
      <c r="W125" s="4" t="str">
        <f>"000000"</f>
        <v>000000</v>
      </c>
    </row>
    <row r="126" spans="1:23" ht="12.75" customHeight="1">
      <c r="A126" s="4" t="s">
        <v>536</v>
      </c>
      <c r="B126" s="5" t="s">
        <v>544</v>
      </c>
      <c r="C126" s="4">
        <v>1</v>
      </c>
      <c r="D126" s="5" t="s">
        <v>486</v>
      </c>
      <c r="E126" t="s">
        <v>796</v>
      </c>
      <c r="F126" s="4" t="s">
        <v>484</v>
      </c>
      <c r="G126" s="4" t="s">
        <v>446</v>
      </c>
      <c r="H126" s="4" t="str">
        <f>"573934157936387204"</f>
        <v>573934157936387204</v>
      </c>
      <c r="I126" s="5" t="s">
        <v>449</v>
      </c>
      <c r="J126" s="5" t="s">
        <v>450</v>
      </c>
      <c r="K126" s="6" t="s">
        <v>451</v>
      </c>
      <c r="L126">
        <v>10</v>
      </c>
      <c r="M126">
        <v>10</v>
      </c>
      <c r="N126">
        <v>0</v>
      </c>
      <c r="O126" s="4" t="s">
        <v>143</v>
      </c>
      <c r="P126" s="4" t="str">
        <f>"18475360124"</f>
        <v>18475360124</v>
      </c>
      <c r="Q126" s="12" t="s">
        <v>837</v>
      </c>
      <c r="R126" s="5" t="s">
        <v>542</v>
      </c>
      <c r="S126" s="4" t="s">
        <v>158</v>
      </c>
      <c r="T126" s="4" t="s">
        <v>339</v>
      </c>
      <c r="U126" s="4" t="s">
        <v>360</v>
      </c>
      <c r="V126" s="4" t="s">
        <v>361</v>
      </c>
      <c r="W126" s="4" t="str">
        <f>"518083"</f>
        <v>518083</v>
      </c>
    </row>
    <row r="127" spans="1:23" ht="12.75" customHeight="1">
      <c r="A127" s="4" t="s">
        <v>533</v>
      </c>
      <c r="B127" s="5" t="s">
        <v>544</v>
      </c>
      <c r="C127" s="4">
        <v>1</v>
      </c>
      <c r="D127" s="5" t="s">
        <v>486</v>
      </c>
      <c r="E127" t="s">
        <v>793</v>
      </c>
      <c r="F127" s="4" t="s">
        <v>485</v>
      </c>
      <c r="G127" s="4" t="s">
        <v>447</v>
      </c>
      <c r="H127" s="4" t="str">
        <f>"574928213576118576"</f>
        <v>574928213576118576</v>
      </c>
      <c r="I127" s="5" t="s">
        <v>449</v>
      </c>
      <c r="J127" s="5" t="s">
        <v>450</v>
      </c>
      <c r="K127" s="6" t="s">
        <v>451</v>
      </c>
      <c r="L127">
        <v>10</v>
      </c>
      <c r="M127">
        <v>10</v>
      </c>
      <c r="N127">
        <v>0</v>
      </c>
      <c r="O127" s="4" t="s">
        <v>144</v>
      </c>
      <c r="P127" s="4" t="str">
        <f>"15523341705"</f>
        <v>15523341705</v>
      </c>
      <c r="Q127" s="12" t="s">
        <v>836</v>
      </c>
      <c r="R127" s="5" t="s">
        <v>542</v>
      </c>
      <c r="S127" s="4" t="s">
        <v>241</v>
      </c>
      <c r="T127" s="4" t="s">
        <v>242</v>
      </c>
      <c r="U127" s="4" t="s">
        <v>243</v>
      </c>
      <c r="V127" s="4" t="s">
        <v>362</v>
      </c>
      <c r="W127" s="4" t="str">
        <f>"000000"</f>
        <v>000000</v>
      </c>
    </row>
    <row r="128" spans="1:23" ht="12.75" customHeight="1">
      <c r="A128" s="4" t="s">
        <v>534</v>
      </c>
      <c r="B128" s="5" t="s">
        <v>544</v>
      </c>
      <c r="C128" s="4">
        <v>1</v>
      </c>
      <c r="D128" s="5" t="s">
        <v>486</v>
      </c>
      <c r="E128" t="s">
        <v>794</v>
      </c>
      <c r="F128" s="4" t="s">
        <v>145</v>
      </c>
      <c r="G128" s="4" t="s">
        <v>448</v>
      </c>
      <c r="H128" s="4" t="str">
        <f>"574816084202208364"</f>
        <v>574816084202208364</v>
      </c>
      <c r="I128" s="5" t="s">
        <v>449</v>
      </c>
      <c r="J128" s="5" t="s">
        <v>450</v>
      </c>
      <c r="K128" s="6" t="s">
        <v>451</v>
      </c>
      <c r="L128">
        <v>10</v>
      </c>
      <c r="M128">
        <v>10</v>
      </c>
      <c r="N128">
        <v>0</v>
      </c>
      <c r="O128" s="4" t="s">
        <v>145</v>
      </c>
      <c r="P128" s="4" t="str">
        <f>"18607317494"</f>
        <v>18607317494</v>
      </c>
      <c r="Q128" s="12" t="s">
        <v>835</v>
      </c>
      <c r="R128" s="5" t="s">
        <v>542</v>
      </c>
      <c r="S128" s="4" t="s">
        <v>154</v>
      </c>
      <c r="T128" s="4" t="s">
        <v>268</v>
      </c>
      <c r="U128" s="4" t="s">
        <v>363</v>
      </c>
      <c r="V128" s="4" t="s">
        <v>364</v>
      </c>
      <c r="W128" s="4" t="str">
        <f>"000000"</f>
        <v>000000</v>
      </c>
    </row>
  </sheetData>
  <sheetProtection/>
  <autoFilter ref="A2:Y128"/>
  <mergeCells count="1">
    <mergeCell ref="A1:Y1"/>
  </mergeCells>
  <conditionalFormatting sqref="F3:F92">
    <cfRule type="duplicateValues" priority="7" dxfId="0">
      <formula>AND(COUNTIF($F$3:$F$92,F3)&gt;1,NOT(ISBLANK(F3)))</formula>
    </cfRule>
  </conditionalFormatting>
  <conditionalFormatting sqref="F1:F65536">
    <cfRule type="duplicateValues" priority="1" dxfId="0" stopIfTrue="1">
      <formula>AND(COUNTIF($F$1:$F$65536,F1)&gt;1,NOT(ISBLANK(F1)))</formula>
    </cfRule>
  </conditionalFormatting>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C155"/>
  <sheetViews>
    <sheetView zoomScalePageLayoutView="0" workbookViewId="0" topLeftCell="A1">
      <selection activeCell="L34" sqref="L34"/>
    </sheetView>
  </sheetViews>
  <sheetFormatPr defaultColWidth="9.140625" defaultRowHeight="12.75"/>
  <sheetData>
    <row r="1" spans="1:3" ht="12.75">
      <c r="A1" s="8" t="s">
        <v>551</v>
      </c>
      <c r="B1" s="4" t="s">
        <v>552</v>
      </c>
      <c r="C1" s="4" t="s">
        <v>553</v>
      </c>
    </row>
    <row r="2" spans="1:3" ht="12.75">
      <c r="A2" s="8" t="s">
        <v>554</v>
      </c>
      <c r="B2" s="4">
        <v>5</v>
      </c>
      <c r="C2" s="4" t="s">
        <v>555</v>
      </c>
    </row>
    <row r="3" spans="1:3" ht="12.75">
      <c r="A3" s="8" t="s">
        <v>556</v>
      </c>
      <c r="B3" s="4">
        <v>6</v>
      </c>
      <c r="C3" s="4" t="s">
        <v>557</v>
      </c>
    </row>
    <row r="4" spans="1:3" ht="12.75">
      <c r="A4" s="8" t="s">
        <v>558</v>
      </c>
      <c r="B4" s="4">
        <v>2</v>
      </c>
      <c r="C4" s="4" t="s">
        <v>559</v>
      </c>
    </row>
    <row r="5" spans="1:3" ht="12.75">
      <c r="A5" s="8" t="s">
        <v>560</v>
      </c>
      <c r="B5" s="4">
        <v>3</v>
      </c>
      <c r="C5" s="4" t="s">
        <v>561</v>
      </c>
    </row>
    <row r="6" spans="1:3" ht="12.75">
      <c r="A6" s="8" t="s">
        <v>562</v>
      </c>
      <c r="B6" s="4">
        <v>3</v>
      </c>
      <c r="C6" s="4" t="s">
        <v>563</v>
      </c>
    </row>
    <row r="7" spans="1:3" ht="12.75">
      <c r="A7" s="9" t="s">
        <v>564</v>
      </c>
      <c r="B7" s="10">
        <v>3</v>
      </c>
      <c r="C7" s="10" t="s">
        <v>565</v>
      </c>
    </row>
    <row r="8" spans="1:3" ht="12.75">
      <c r="A8" s="9" t="s">
        <v>566</v>
      </c>
      <c r="B8" s="10">
        <v>3</v>
      </c>
      <c r="C8" s="10" t="s">
        <v>567</v>
      </c>
    </row>
    <row r="9" spans="1:3" ht="12.75">
      <c r="A9" s="9" t="s">
        <v>568</v>
      </c>
      <c r="B9" s="10">
        <v>3</v>
      </c>
      <c r="C9" s="10" t="s">
        <v>569</v>
      </c>
    </row>
    <row r="10" spans="1:3" ht="12.75">
      <c r="A10" s="9" t="s">
        <v>570</v>
      </c>
      <c r="B10" s="10">
        <v>3</v>
      </c>
      <c r="C10" s="10" t="s">
        <v>571</v>
      </c>
    </row>
    <row r="11" spans="1:3" ht="12.75">
      <c r="A11" s="9" t="s">
        <v>572</v>
      </c>
      <c r="B11" s="10">
        <v>3</v>
      </c>
      <c r="C11" s="10" t="s">
        <v>573</v>
      </c>
    </row>
    <row r="12" spans="1:3" ht="12.75">
      <c r="A12" s="9" t="s">
        <v>574</v>
      </c>
      <c r="B12" s="10">
        <v>3</v>
      </c>
      <c r="C12" s="10" t="s">
        <v>575</v>
      </c>
    </row>
    <row r="13" spans="1:3" ht="12.75">
      <c r="A13" s="9" t="s">
        <v>576</v>
      </c>
      <c r="B13" s="10">
        <v>3</v>
      </c>
      <c r="C13" s="10" t="s">
        <v>577</v>
      </c>
    </row>
    <row r="14" spans="1:3" ht="12.75">
      <c r="A14" s="8" t="s">
        <v>578</v>
      </c>
      <c r="B14" s="4">
        <v>2</v>
      </c>
      <c r="C14" s="4" t="s">
        <v>579</v>
      </c>
    </row>
    <row r="15" spans="1:3" ht="12.75">
      <c r="A15" s="8" t="s">
        <v>580</v>
      </c>
      <c r="B15" s="4">
        <v>10</v>
      </c>
      <c r="C15" s="4" t="s">
        <v>581</v>
      </c>
    </row>
    <row r="16" spans="1:3" ht="12.75">
      <c r="A16" s="8" t="s">
        <v>582</v>
      </c>
      <c r="B16" s="4">
        <v>2</v>
      </c>
      <c r="C16" s="4" t="s">
        <v>583</v>
      </c>
    </row>
    <row r="17" spans="1:3" ht="12.75">
      <c r="A17" s="8" t="s">
        <v>584</v>
      </c>
      <c r="B17" s="4">
        <v>3</v>
      </c>
      <c r="C17" s="4" t="s">
        <v>585</v>
      </c>
    </row>
    <row r="18" spans="1:3" ht="12.75">
      <c r="A18" s="8" t="s">
        <v>586</v>
      </c>
      <c r="B18" s="4">
        <v>5</v>
      </c>
      <c r="C18" s="4" t="s">
        <v>587</v>
      </c>
    </row>
    <row r="19" spans="1:3" ht="12.75">
      <c r="A19" s="8" t="s">
        <v>586</v>
      </c>
      <c r="B19" s="4">
        <v>1</v>
      </c>
      <c r="C19" s="4" t="s">
        <v>587</v>
      </c>
    </row>
    <row r="20" spans="1:3" ht="12.75">
      <c r="A20" s="8" t="s">
        <v>588</v>
      </c>
      <c r="B20" s="4">
        <v>1</v>
      </c>
      <c r="C20" s="4" t="s">
        <v>589</v>
      </c>
    </row>
    <row r="21" spans="1:3" ht="12.75">
      <c r="A21" s="8" t="s">
        <v>582</v>
      </c>
      <c r="B21" s="4">
        <v>1</v>
      </c>
      <c r="C21" s="4" t="s">
        <v>583</v>
      </c>
    </row>
    <row r="22" spans="1:3" ht="12.75">
      <c r="A22" s="8" t="s">
        <v>590</v>
      </c>
      <c r="B22" s="4">
        <v>1</v>
      </c>
      <c r="C22" s="4" t="s">
        <v>591</v>
      </c>
    </row>
    <row r="23" spans="1:3" ht="12.75">
      <c r="A23" s="8" t="s">
        <v>584</v>
      </c>
      <c r="B23" s="4">
        <v>2</v>
      </c>
      <c r="C23" s="4" t="s">
        <v>585</v>
      </c>
    </row>
    <row r="24" spans="1:3" ht="12.75">
      <c r="A24" s="8" t="s">
        <v>592</v>
      </c>
      <c r="B24" s="4">
        <v>2</v>
      </c>
      <c r="C24" s="4" t="s">
        <v>593</v>
      </c>
    </row>
    <row r="25" spans="1:3" ht="12.75">
      <c r="A25" s="8" t="s">
        <v>594</v>
      </c>
      <c r="B25" s="4">
        <v>3</v>
      </c>
      <c r="C25" s="4" t="s">
        <v>595</v>
      </c>
    </row>
    <row r="26" spans="1:3" ht="12.75">
      <c r="A26" s="8" t="s">
        <v>596</v>
      </c>
      <c r="B26" s="4">
        <v>4</v>
      </c>
      <c r="C26" s="4" t="s">
        <v>597</v>
      </c>
    </row>
    <row r="27" spans="1:3" ht="12.75">
      <c r="A27" s="8" t="s">
        <v>572</v>
      </c>
      <c r="B27" s="4">
        <v>3</v>
      </c>
      <c r="C27" s="4" t="s">
        <v>522</v>
      </c>
    </row>
    <row r="28" spans="1:3" ht="12.75">
      <c r="A28" s="8" t="s">
        <v>588</v>
      </c>
      <c r="B28" s="4">
        <v>1</v>
      </c>
      <c r="C28" s="4" t="s">
        <v>589</v>
      </c>
    </row>
    <row r="29" spans="1:3" ht="12.75">
      <c r="A29" s="8" t="s">
        <v>592</v>
      </c>
      <c r="B29" s="4">
        <v>3</v>
      </c>
      <c r="C29" s="4" t="s">
        <v>593</v>
      </c>
    </row>
    <row r="30" spans="1:3" ht="12.75">
      <c r="A30" s="8" t="s">
        <v>598</v>
      </c>
      <c r="B30" s="4">
        <v>6</v>
      </c>
      <c r="C30" s="4" t="s">
        <v>599</v>
      </c>
    </row>
    <row r="31" spans="1:3" ht="12.75">
      <c r="A31" s="8" t="s">
        <v>600</v>
      </c>
      <c r="B31" s="4">
        <v>2</v>
      </c>
      <c r="C31" s="4" t="s">
        <v>601</v>
      </c>
    </row>
    <row r="32" spans="1:3" ht="12.75">
      <c r="A32" s="8" t="s">
        <v>602</v>
      </c>
      <c r="B32" s="4">
        <v>3</v>
      </c>
      <c r="C32" s="4" t="s">
        <v>603</v>
      </c>
    </row>
    <row r="33" spans="1:3" ht="12.75">
      <c r="A33" s="8" t="s">
        <v>598</v>
      </c>
      <c r="B33" s="4">
        <v>6</v>
      </c>
      <c r="C33" s="4" t="s">
        <v>599</v>
      </c>
    </row>
    <row r="34" spans="1:3" ht="12.75">
      <c r="A34" s="8" t="s">
        <v>598</v>
      </c>
      <c r="B34" s="4">
        <v>6</v>
      </c>
      <c r="C34" s="4" t="s">
        <v>599</v>
      </c>
    </row>
    <row r="35" spans="1:3" ht="12.75">
      <c r="A35" s="8" t="s">
        <v>604</v>
      </c>
      <c r="B35" s="4">
        <v>3</v>
      </c>
      <c r="C35" s="4" t="s">
        <v>528</v>
      </c>
    </row>
    <row r="36" spans="1:3" ht="12.75">
      <c r="A36" s="8" t="s">
        <v>605</v>
      </c>
      <c r="B36" s="4">
        <v>3</v>
      </c>
      <c r="C36" s="4" t="s">
        <v>606</v>
      </c>
    </row>
    <row r="37" spans="1:3" ht="12.75">
      <c r="A37" s="8" t="s">
        <v>574</v>
      </c>
      <c r="B37" s="4">
        <v>3</v>
      </c>
      <c r="C37" s="4" t="s">
        <v>517</v>
      </c>
    </row>
    <row r="38" spans="1:3" ht="12.75">
      <c r="A38" s="8" t="s">
        <v>607</v>
      </c>
      <c r="B38" s="4">
        <v>3</v>
      </c>
      <c r="C38" s="4" t="s">
        <v>524</v>
      </c>
    </row>
    <row r="39" spans="1:3" ht="12.75">
      <c r="A39" s="8" t="s">
        <v>608</v>
      </c>
      <c r="B39" s="4">
        <v>3</v>
      </c>
      <c r="C39" s="4" t="s">
        <v>526</v>
      </c>
    </row>
    <row r="40" spans="1:3" ht="12.75">
      <c r="A40" s="8" t="s">
        <v>609</v>
      </c>
      <c r="B40" s="4">
        <v>3</v>
      </c>
      <c r="C40" s="4" t="s">
        <v>525</v>
      </c>
    </row>
    <row r="41" spans="1:3" ht="12.75">
      <c r="A41" s="8" t="s">
        <v>566</v>
      </c>
      <c r="B41" s="4">
        <v>3</v>
      </c>
      <c r="C41" s="4" t="s">
        <v>518</v>
      </c>
    </row>
    <row r="42" spans="1:3" ht="12.75">
      <c r="A42" s="8" t="s">
        <v>610</v>
      </c>
      <c r="B42" s="4">
        <v>5</v>
      </c>
      <c r="C42" s="4" t="s">
        <v>611</v>
      </c>
    </row>
    <row r="43" spans="1:3" ht="12.75">
      <c r="A43" s="8" t="s">
        <v>588</v>
      </c>
      <c r="B43" s="4">
        <v>1</v>
      </c>
      <c r="C43" s="4" t="s">
        <v>501</v>
      </c>
    </row>
    <row r="44" spans="1:3" ht="12.75">
      <c r="A44" s="8" t="s">
        <v>592</v>
      </c>
      <c r="B44" s="4">
        <v>2</v>
      </c>
      <c r="C44" s="4" t="s">
        <v>497</v>
      </c>
    </row>
    <row r="45" spans="1:3" ht="12.75">
      <c r="A45" s="8" t="s">
        <v>584</v>
      </c>
      <c r="B45" s="4">
        <v>3</v>
      </c>
      <c r="C45" s="4" t="s">
        <v>612</v>
      </c>
    </row>
    <row r="46" spans="1:3" ht="12.75">
      <c r="A46" s="8" t="s">
        <v>582</v>
      </c>
      <c r="B46" s="4">
        <v>3</v>
      </c>
      <c r="C46" s="4" t="s">
        <v>583</v>
      </c>
    </row>
    <row r="47" spans="1:3" ht="12.75">
      <c r="A47" s="8" t="s">
        <v>613</v>
      </c>
      <c r="B47" s="4">
        <v>3</v>
      </c>
      <c r="C47" s="4" t="s">
        <v>510</v>
      </c>
    </row>
    <row r="48" spans="1:3" ht="12.75">
      <c r="A48" s="8" t="s">
        <v>614</v>
      </c>
      <c r="B48" s="4">
        <v>3</v>
      </c>
      <c r="C48" s="4" t="s">
        <v>615</v>
      </c>
    </row>
    <row r="49" spans="1:3" ht="12.75">
      <c r="A49" s="8" t="s">
        <v>616</v>
      </c>
      <c r="B49" s="4">
        <v>4</v>
      </c>
      <c r="C49" s="4" t="s">
        <v>511</v>
      </c>
    </row>
    <row r="50" spans="1:3" ht="12.75">
      <c r="A50" s="8" t="s">
        <v>617</v>
      </c>
      <c r="B50" s="4">
        <v>2</v>
      </c>
      <c r="C50" s="4" t="s">
        <v>618</v>
      </c>
    </row>
    <row r="51" spans="1:3" ht="12.75">
      <c r="A51" s="8" t="s">
        <v>619</v>
      </c>
      <c r="B51" s="4">
        <v>1</v>
      </c>
      <c r="C51" s="4" t="s">
        <v>620</v>
      </c>
    </row>
    <row r="52" spans="1:3" ht="12.75">
      <c r="A52" s="8" t="s">
        <v>621</v>
      </c>
      <c r="B52" s="4">
        <v>1</v>
      </c>
      <c r="C52" s="4" t="s">
        <v>622</v>
      </c>
    </row>
    <row r="53" spans="1:3" ht="12.75">
      <c r="A53" s="8" t="s">
        <v>580</v>
      </c>
      <c r="B53" s="4">
        <v>10</v>
      </c>
      <c r="C53" s="4" t="s">
        <v>499</v>
      </c>
    </row>
    <row r="54" spans="1:3" ht="12.75">
      <c r="A54" s="9" t="s">
        <v>570</v>
      </c>
      <c r="B54" s="10">
        <v>2</v>
      </c>
      <c r="C54" s="10" t="s">
        <v>527</v>
      </c>
    </row>
    <row r="55" spans="1:3" ht="12.75">
      <c r="A55" s="9" t="s">
        <v>623</v>
      </c>
      <c r="B55" s="10">
        <v>2</v>
      </c>
      <c r="C55" s="10" t="s">
        <v>624</v>
      </c>
    </row>
    <row r="56" spans="1:3" ht="12.75">
      <c r="A56" s="8" t="s">
        <v>616</v>
      </c>
      <c r="B56" s="4">
        <v>1</v>
      </c>
      <c r="C56" s="4" t="s">
        <v>511</v>
      </c>
    </row>
    <row r="57" spans="1:3" ht="12.75">
      <c r="A57" s="8" t="s">
        <v>614</v>
      </c>
      <c r="B57" s="4">
        <v>1</v>
      </c>
      <c r="C57" s="4" t="s">
        <v>625</v>
      </c>
    </row>
    <row r="58" spans="1:3" ht="12.75">
      <c r="A58" s="8" t="s">
        <v>626</v>
      </c>
      <c r="B58" s="4">
        <v>3</v>
      </c>
      <c r="C58" s="4" t="s">
        <v>627</v>
      </c>
    </row>
    <row r="59" spans="1:3" ht="12.75">
      <c r="A59" s="8" t="s">
        <v>628</v>
      </c>
      <c r="B59" s="4">
        <v>3</v>
      </c>
      <c r="C59" s="4" t="s">
        <v>629</v>
      </c>
    </row>
    <row r="60" spans="1:3" ht="12.75">
      <c r="A60" s="8" t="s">
        <v>598</v>
      </c>
      <c r="B60" s="4">
        <v>5</v>
      </c>
      <c r="C60" s="4" t="s">
        <v>599</v>
      </c>
    </row>
    <row r="61" spans="1:3" ht="12.75">
      <c r="A61" s="8" t="s">
        <v>610</v>
      </c>
      <c r="B61" s="4">
        <v>6</v>
      </c>
      <c r="C61" s="4" t="s">
        <v>611</v>
      </c>
    </row>
    <row r="62" spans="1:3" ht="12.75">
      <c r="A62" s="8" t="s">
        <v>630</v>
      </c>
      <c r="B62" s="4">
        <v>4</v>
      </c>
      <c r="C62" s="4" t="s">
        <v>631</v>
      </c>
    </row>
    <row r="63" spans="1:3" ht="12.75">
      <c r="A63" s="8" t="s">
        <v>630</v>
      </c>
      <c r="B63" s="4">
        <v>3</v>
      </c>
      <c r="C63" s="4" t="s">
        <v>631</v>
      </c>
    </row>
    <row r="64" spans="1:3" ht="12.75">
      <c r="A64" s="8" t="s">
        <v>630</v>
      </c>
      <c r="B64" s="4">
        <v>3</v>
      </c>
      <c r="C64" s="4" t="s">
        <v>631</v>
      </c>
    </row>
    <row r="65" spans="1:3" ht="12.75">
      <c r="A65" s="8" t="s">
        <v>630</v>
      </c>
      <c r="B65" s="4">
        <v>1</v>
      </c>
      <c r="C65" s="4" t="s">
        <v>631</v>
      </c>
    </row>
    <row r="66" spans="1:3" ht="12.75">
      <c r="A66" s="8" t="s">
        <v>630</v>
      </c>
      <c r="B66" s="4">
        <v>1</v>
      </c>
      <c r="C66" s="4" t="s">
        <v>631</v>
      </c>
    </row>
    <row r="67" spans="1:3" ht="12.75">
      <c r="A67" s="8" t="s">
        <v>632</v>
      </c>
      <c r="B67" s="4">
        <v>1</v>
      </c>
      <c r="C67" s="4" t="s">
        <v>633</v>
      </c>
    </row>
    <row r="68" spans="1:3" ht="12.75">
      <c r="A68" s="8" t="s">
        <v>634</v>
      </c>
      <c r="B68" s="4">
        <v>1</v>
      </c>
      <c r="C68" s="4" t="s">
        <v>633</v>
      </c>
    </row>
    <row r="69" spans="1:3" ht="12.75">
      <c r="A69" s="8" t="s">
        <v>635</v>
      </c>
      <c r="B69" s="4">
        <v>1</v>
      </c>
      <c r="C69" s="4" t="s">
        <v>633</v>
      </c>
    </row>
    <row r="70" spans="1:3" ht="12.75">
      <c r="A70" s="8" t="s">
        <v>636</v>
      </c>
      <c r="B70" s="4">
        <v>1</v>
      </c>
      <c r="C70" s="4" t="s">
        <v>633</v>
      </c>
    </row>
    <row r="71" spans="1:3" ht="12.75">
      <c r="A71" s="8" t="s">
        <v>637</v>
      </c>
      <c r="B71" s="4">
        <v>1</v>
      </c>
      <c r="C71" s="4" t="s">
        <v>633</v>
      </c>
    </row>
    <row r="72" spans="1:3" ht="12.75">
      <c r="A72" s="8" t="s">
        <v>638</v>
      </c>
      <c r="B72" s="4">
        <v>1</v>
      </c>
      <c r="C72" s="4" t="s">
        <v>633</v>
      </c>
    </row>
    <row r="73" spans="1:3" ht="12.75">
      <c r="A73" s="8" t="s">
        <v>639</v>
      </c>
      <c r="B73" s="4">
        <v>1</v>
      </c>
      <c r="C73" s="4" t="s">
        <v>633</v>
      </c>
    </row>
    <row r="74" spans="1:3" ht="12.75">
      <c r="A74" s="8" t="s">
        <v>640</v>
      </c>
      <c r="B74" s="4">
        <v>1</v>
      </c>
      <c r="C74" s="4" t="s">
        <v>633</v>
      </c>
    </row>
    <row r="75" spans="1:3" ht="12.75">
      <c r="A75" s="8" t="s">
        <v>632</v>
      </c>
      <c r="B75" s="4">
        <v>1</v>
      </c>
      <c r="C75" s="4" t="s">
        <v>633</v>
      </c>
    </row>
    <row r="76" spans="1:3" ht="12.75">
      <c r="A76" s="8" t="s">
        <v>641</v>
      </c>
      <c r="B76" s="4">
        <v>1</v>
      </c>
      <c r="C76" s="4" t="s">
        <v>633</v>
      </c>
    </row>
    <row r="77" spans="1:3" ht="12.75">
      <c r="A77" s="8" t="s">
        <v>642</v>
      </c>
      <c r="B77" s="4">
        <v>1</v>
      </c>
      <c r="C77" s="4" t="s">
        <v>633</v>
      </c>
    </row>
    <row r="78" spans="1:3" ht="12.75">
      <c r="A78" s="8" t="s">
        <v>643</v>
      </c>
      <c r="B78" s="4">
        <v>1</v>
      </c>
      <c r="C78" s="4" t="s">
        <v>633</v>
      </c>
    </row>
    <row r="79" spans="1:3" ht="12.75">
      <c r="A79" s="8" t="s">
        <v>644</v>
      </c>
      <c r="B79" s="4">
        <v>1</v>
      </c>
      <c r="C79" s="4" t="s">
        <v>633</v>
      </c>
    </row>
    <row r="80" spans="1:3" ht="12.75">
      <c r="A80" s="8" t="s">
        <v>645</v>
      </c>
      <c r="B80" s="4">
        <v>2</v>
      </c>
      <c r="C80" s="4" t="s">
        <v>633</v>
      </c>
    </row>
    <row r="81" spans="1:3" ht="12.75">
      <c r="A81" s="8" t="s">
        <v>646</v>
      </c>
      <c r="B81" s="4">
        <v>1</v>
      </c>
      <c r="C81" s="4" t="s">
        <v>633</v>
      </c>
    </row>
    <row r="82" spans="1:3" ht="12.75">
      <c r="A82" s="8" t="s">
        <v>647</v>
      </c>
      <c r="B82" s="4">
        <v>1</v>
      </c>
      <c r="C82" s="4" t="s">
        <v>633</v>
      </c>
    </row>
    <row r="83" spans="1:3" ht="12.75">
      <c r="A83" s="8" t="s">
        <v>648</v>
      </c>
      <c r="B83" s="4">
        <v>1</v>
      </c>
      <c r="C83" s="4" t="s">
        <v>633</v>
      </c>
    </row>
    <row r="84" spans="1:3" ht="12.75">
      <c r="A84" s="8" t="s">
        <v>640</v>
      </c>
      <c r="B84" s="4">
        <v>1</v>
      </c>
      <c r="C84" s="4" t="s">
        <v>633</v>
      </c>
    </row>
    <row r="85" spans="1:3" ht="12.75">
      <c r="A85" s="8" t="s">
        <v>649</v>
      </c>
      <c r="B85" s="4">
        <v>1</v>
      </c>
      <c r="C85" s="4" t="s">
        <v>633</v>
      </c>
    </row>
    <row r="86" spans="1:3" ht="12.75">
      <c r="A86" s="8" t="s">
        <v>650</v>
      </c>
      <c r="B86" s="4">
        <v>1</v>
      </c>
      <c r="C86" s="4" t="s">
        <v>633</v>
      </c>
    </row>
    <row r="87" spans="1:3" ht="12.75">
      <c r="A87" s="8" t="s">
        <v>651</v>
      </c>
      <c r="B87" s="4">
        <v>1</v>
      </c>
      <c r="C87" s="4" t="s">
        <v>633</v>
      </c>
    </row>
    <row r="88" spans="1:3" ht="12.75">
      <c r="A88" s="8" t="s">
        <v>637</v>
      </c>
      <c r="B88" s="4">
        <v>1</v>
      </c>
      <c r="C88" s="4" t="s">
        <v>633</v>
      </c>
    </row>
    <row r="89" spans="1:3" ht="12.75">
      <c r="A89" s="8" t="s">
        <v>638</v>
      </c>
      <c r="B89" s="4">
        <v>1</v>
      </c>
      <c r="C89" s="4" t="s">
        <v>633</v>
      </c>
    </row>
    <row r="90" spans="1:3" ht="12.75">
      <c r="A90" s="8" t="s">
        <v>636</v>
      </c>
      <c r="B90" s="4">
        <v>1</v>
      </c>
      <c r="C90" s="4" t="s">
        <v>633</v>
      </c>
    </row>
    <row r="91" spans="1:3" ht="12.75">
      <c r="A91" s="8" t="s">
        <v>639</v>
      </c>
      <c r="B91" s="4">
        <v>1</v>
      </c>
      <c r="C91" s="4" t="s">
        <v>633</v>
      </c>
    </row>
    <row r="92" spans="1:3" ht="12.75">
      <c r="A92" s="8" t="s">
        <v>635</v>
      </c>
      <c r="B92" s="4">
        <v>1</v>
      </c>
      <c r="C92" s="4" t="s">
        <v>633</v>
      </c>
    </row>
    <row r="93" spans="1:3" ht="12.75">
      <c r="A93" s="8" t="s">
        <v>652</v>
      </c>
      <c r="B93" s="4">
        <v>1</v>
      </c>
      <c r="C93" s="4" t="s">
        <v>633</v>
      </c>
    </row>
    <row r="94" spans="1:3" ht="12.75">
      <c r="A94" s="8" t="s">
        <v>653</v>
      </c>
      <c r="B94" s="4">
        <v>1</v>
      </c>
      <c r="C94" s="4" t="s">
        <v>633</v>
      </c>
    </row>
    <row r="95" spans="1:3" ht="12.75">
      <c r="A95" s="8" t="s">
        <v>654</v>
      </c>
      <c r="B95" s="4">
        <v>1</v>
      </c>
      <c r="C95" s="4" t="s">
        <v>633</v>
      </c>
    </row>
    <row r="96" spans="1:3" ht="12.75">
      <c r="A96" s="8" t="s">
        <v>655</v>
      </c>
      <c r="B96" s="4">
        <v>1</v>
      </c>
      <c r="C96" s="4" t="s">
        <v>633</v>
      </c>
    </row>
    <row r="97" spans="1:3" ht="12.75">
      <c r="A97" s="8" t="s">
        <v>656</v>
      </c>
      <c r="B97" s="4">
        <v>1</v>
      </c>
      <c r="C97" s="4" t="s">
        <v>633</v>
      </c>
    </row>
    <row r="98" spans="1:3" ht="12.75">
      <c r="A98" s="8" t="s">
        <v>657</v>
      </c>
      <c r="B98" s="4">
        <v>1</v>
      </c>
      <c r="C98" s="4" t="s">
        <v>633</v>
      </c>
    </row>
    <row r="99" spans="1:3" ht="12.75">
      <c r="A99" s="8" t="s">
        <v>653</v>
      </c>
      <c r="B99" s="4">
        <v>1</v>
      </c>
      <c r="C99" s="4" t="s">
        <v>633</v>
      </c>
    </row>
    <row r="100" spans="1:3" ht="12.75">
      <c r="A100" s="8" t="s">
        <v>658</v>
      </c>
      <c r="B100" s="4">
        <v>1</v>
      </c>
      <c r="C100" s="4" t="s">
        <v>633</v>
      </c>
    </row>
    <row r="101" spans="1:3" ht="12.75">
      <c r="A101" s="8" t="s">
        <v>659</v>
      </c>
      <c r="B101" s="4">
        <v>1</v>
      </c>
      <c r="C101" s="4" t="s">
        <v>633</v>
      </c>
    </row>
    <row r="102" spans="1:3" ht="12.75">
      <c r="A102" s="8" t="s">
        <v>660</v>
      </c>
      <c r="B102" s="4">
        <v>1</v>
      </c>
      <c r="C102" s="4" t="s">
        <v>633</v>
      </c>
    </row>
    <row r="103" spans="1:3" ht="12.75">
      <c r="A103" s="8" t="s">
        <v>661</v>
      </c>
      <c r="B103" s="4">
        <v>1</v>
      </c>
      <c r="C103" s="4" t="s">
        <v>633</v>
      </c>
    </row>
    <row r="104" spans="1:3" ht="12.75">
      <c r="A104" s="8" t="s">
        <v>662</v>
      </c>
      <c r="B104" s="4">
        <v>1</v>
      </c>
      <c r="C104" s="4" t="s">
        <v>663</v>
      </c>
    </row>
    <row r="105" spans="1:3" ht="12.75">
      <c r="A105" s="8" t="s">
        <v>664</v>
      </c>
      <c r="B105" s="4">
        <v>1</v>
      </c>
      <c r="C105" s="10" t="s">
        <v>665</v>
      </c>
    </row>
    <row r="106" spans="1:3" ht="12.75">
      <c r="A106" s="8" t="s">
        <v>666</v>
      </c>
      <c r="B106" s="4">
        <v>1</v>
      </c>
      <c r="C106" s="10" t="s">
        <v>667</v>
      </c>
    </row>
    <row r="107" spans="1:3" ht="12.75">
      <c r="A107" s="8" t="s">
        <v>668</v>
      </c>
      <c r="B107" s="4">
        <v>2</v>
      </c>
      <c r="C107" s="4" t="s">
        <v>669</v>
      </c>
    </row>
    <row r="108" spans="1:3" ht="12.75">
      <c r="A108" s="8" t="s">
        <v>670</v>
      </c>
      <c r="B108" s="4">
        <v>2</v>
      </c>
      <c r="C108" s="10" t="s">
        <v>671</v>
      </c>
    </row>
    <row r="109" spans="1:3" ht="12.75">
      <c r="A109" s="8" t="s">
        <v>672</v>
      </c>
      <c r="B109" s="4">
        <v>1</v>
      </c>
      <c r="C109" s="4" t="s">
        <v>673</v>
      </c>
    </row>
    <row r="110" spans="1:3" ht="12.75">
      <c r="A110" s="8" t="s">
        <v>674</v>
      </c>
      <c r="B110" s="4">
        <v>3</v>
      </c>
      <c r="C110" s="4" t="s">
        <v>675</v>
      </c>
    </row>
    <row r="111" spans="1:3" ht="12.75">
      <c r="A111" s="8" t="s">
        <v>676</v>
      </c>
      <c r="B111" s="4">
        <v>3</v>
      </c>
      <c r="C111" s="4" t="s">
        <v>677</v>
      </c>
    </row>
    <row r="112" spans="1:3" ht="12.75">
      <c r="A112" s="8" t="s">
        <v>678</v>
      </c>
      <c r="B112" s="4">
        <v>1</v>
      </c>
      <c r="C112" s="4" t="s">
        <v>679</v>
      </c>
    </row>
    <row r="113" spans="1:3" ht="12.75">
      <c r="A113" s="8" t="s">
        <v>680</v>
      </c>
      <c r="B113" s="4">
        <v>1</v>
      </c>
      <c r="C113" s="4" t="s">
        <v>681</v>
      </c>
    </row>
    <row r="114" spans="1:3" ht="12.75">
      <c r="A114" s="8" t="s">
        <v>668</v>
      </c>
      <c r="B114" s="4">
        <v>2</v>
      </c>
      <c r="C114" s="4" t="s">
        <v>669</v>
      </c>
    </row>
    <row r="115" spans="1:3" ht="12.75">
      <c r="A115" s="8" t="s">
        <v>682</v>
      </c>
      <c r="B115" s="4">
        <v>1</v>
      </c>
      <c r="C115" s="4" t="s">
        <v>683</v>
      </c>
    </row>
    <row r="116" spans="1:3" ht="12.75">
      <c r="A116" s="8" t="s">
        <v>684</v>
      </c>
      <c r="B116" s="4">
        <v>1</v>
      </c>
      <c r="C116" s="4" t="s">
        <v>685</v>
      </c>
    </row>
    <row r="117" spans="1:3" ht="12.75">
      <c r="A117" s="8" t="s">
        <v>686</v>
      </c>
      <c r="B117" s="4">
        <v>1</v>
      </c>
      <c r="C117" s="4" t="s">
        <v>687</v>
      </c>
    </row>
    <row r="118" spans="1:3" ht="12.75">
      <c r="A118" s="8" t="s">
        <v>688</v>
      </c>
      <c r="B118" s="4">
        <v>1</v>
      </c>
      <c r="C118" s="4" t="s">
        <v>689</v>
      </c>
    </row>
    <row r="119" spans="1:3" ht="12.75">
      <c r="A119" s="8" t="s">
        <v>690</v>
      </c>
      <c r="B119" s="4">
        <v>1</v>
      </c>
      <c r="C119" s="4" t="s">
        <v>691</v>
      </c>
    </row>
    <row r="120" spans="1:3" ht="12.75">
      <c r="A120" s="8" t="s">
        <v>692</v>
      </c>
      <c r="B120" s="4">
        <v>1</v>
      </c>
      <c r="C120" s="4" t="s">
        <v>693</v>
      </c>
    </row>
    <row r="121" spans="1:3" ht="12.75">
      <c r="A121" s="8" t="s">
        <v>572</v>
      </c>
      <c r="B121" s="4">
        <v>2</v>
      </c>
      <c r="C121" s="4" t="s">
        <v>694</v>
      </c>
    </row>
    <row r="122" spans="1:3" ht="12.75">
      <c r="A122" s="8" t="s">
        <v>695</v>
      </c>
      <c r="B122" s="4">
        <v>1</v>
      </c>
      <c r="C122" s="4" t="s">
        <v>696</v>
      </c>
    </row>
    <row r="123" spans="1:3" ht="12.75">
      <c r="A123" s="8" t="s">
        <v>697</v>
      </c>
      <c r="B123" s="4">
        <v>2</v>
      </c>
      <c r="C123" s="4" t="s">
        <v>698</v>
      </c>
    </row>
    <row r="124" spans="1:3" ht="12.75">
      <c r="A124" s="8" t="s">
        <v>676</v>
      </c>
      <c r="B124" s="4">
        <v>2</v>
      </c>
      <c r="C124" s="4" t="s">
        <v>677</v>
      </c>
    </row>
    <row r="125" spans="1:3" ht="12.75">
      <c r="A125" s="8" t="s">
        <v>699</v>
      </c>
      <c r="B125" s="4">
        <v>2</v>
      </c>
      <c r="C125" s="4" t="s">
        <v>700</v>
      </c>
    </row>
    <row r="126" spans="1:3" ht="12.75">
      <c r="A126" s="8" t="s">
        <v>701</v>
      </c>
      <c r="B126" s="4">
        <v>1</v>
      </c>
      <c r="C126" s="4" t="s">
        <v>702</v>
      </c>
    </row>
    <row r="127" spans="1:3" ht="12.75">
      <c r="A127" s="8" t="s">
        <v>703</v>
      </c>
      <c r="B127" s="4">
        <v>1</v>
      </c>
      <c r="C127" s="4" t="s">
        <v>704</v>
      </c>
    </row>
    <row r="128" spans="1:3" ht="12.75">
      <c r="A128" s="8" t="s">
        <v>705</v>
      </c>
      <c r="B128" s="4">
        <v>1</v>
      </c>
      <c r="C128" s="4" t="s">
        <v>706</v>
      </c>
    </row>
    <row r="129" spans="1:3" ht="12.75">
      <c r="A129" s="8" t="s">
        <v>707</v>
      </c>
      <c r="B129" s="4">
        <v>1</v>
      </c>
      <c r="C129" s="4" t="s">
        <v>708</v>
      </c>
    </row>
    <row r="130" spans="1:3" ht="12.75">
      <c r="A130" s="8" t="s">
        <v>668</v>
      </c>
      <c r="B130" s="4">
        <v>2</v>
      </c>
      <c r="C130" s="4" t="s">
        <v>669</v>
      </c>
    </row>
    <row r="131" spans="1:3" ht="12.75">
      <c r="A131" s="8" t="s">
        <v>709</v>
      </c>
      <c r="B131" s="4">
        <v>1</v>
      </c>
      <c r="C131" s="4" t="s">
        <v>710</v>
      </c>
    </row>
    <row r="132" spans="1:3" ht="12.75">
      <c r="A132" s="8" t="s">
        <v>711</v>
      </c>
      <c r="B132" s="4">
        <v>1</v>
      </c>
      <c r="C132" s="4" t="s">
        <v>712</v>
      </c>
    </row>
    <row r="133" spans="1:3" ht="12.75">
      <c r="A133" s="8" t="s">
        <v>713</v>
      </c>
      <c r="B133" s="4">
        <v>1</v>
      </c>
      <c r="C133" s="4" t="s">
        <v>714</v>
      </c>
    </row>
    <row r="134" spans="1:3" ht="12.75">
      <c r="A134" s="8" t="s">
        <v>715</v>
      </c>
      <c r="B134" s="4">
        <v>1</v>
      </c>
      <c r="C134" s="4" t="s">
        <v>716</v>
      </c>
    </row>
    <row r="135" spans="1:3" ht="12.75">
      <c r="A135" s="8" t="s">
        <v>717</v>
      </c>
      <c r="B135" s="4">
        <v>3</v>
      </c>
      <c r="C135" s="4" t="s">
        <v>493</v>
      </c>
    </row>
    <row r="136" spans="1:3" ht="12.75">
      <c r="A136" s="8" t="s">
        <v>711</v>
      </c>
      <c r="B136" s="4">
        <v>1</v>
      </c>
      <c r="C136" s="4" t="s">
        <v>712</v>
      </c>
    </row>
    <row r="137" spans="1:3" ht="12.75">
      <c r="A137" s="8" t="s">
        <v>718</v>
      </c>
      <c r="B137" s="4">
        <v>1</v>
      </c>
      <c r="C137" s="4" t="s">
        <v>719</v>
      </c>
    </row>
    <row r="138" spans="1:3" ht="12.75">
      <c r="A138" s="8" t="s">
        <v>720</v>
      </c>
      <c r="B138" s="4">
        <v>1</v>
      </c>
      <c r="C138" s="4" t="s">
        <v>721</v>
      </c>
    </row>
    <row r="139" spans="1:3" ht="12.75">
      <c r="A139" s="8" t="s">
        <v>718</v>
      </c>
      <c r="B139" s="4">
        <v>1</v>
      </c>
      <c r="C139" s="4" t="s">
        <v>722</v>
      </c>
    </row>
    <row r="140" spans="1:3" ht="12.75">
      <c r="A140" s="8" t="s">
        <v>720</v>
      </c>
      <c r="B140" s="4">
        <v>1</v>
      </c>
      <c r="C140" s="4" t="s">
        <v>721</v>
      </c>
    </row>
    <row r="141" spans="1:3" ht="12.75">
      <c r="A141" s="8" t="s">
        <v>723</v>
      </c>
      <c r="B141" s="4">
        <v>1</v>
      </c>
      <c r="C141" s="4" t="s">
        <v>724</v>
      </c>
    </row>
    <row r="142" spans="1:3" ht="12.75">
      <c r="A142" s="8" t="s">
        <v>703</v>
      </c>
      <c r="B142" s="4">
        <v>1</v>
      </c>
      <c r="C142" s="4" t="s">
        <v>704</v>
      </c>
    </row>
    <row r="143" spans="1:3" ht="12.75">
      <c r="A143" s="8" t="s">
        <v>725</v>
      </c>
      <c r="B143" s="4">
        <v>3</v>
      </c>
      <c r="C143" s="4" t="s">
        <v>726</v>
      </c>
    </row>
    <row r="144" spans="1:3" ht="12.75">
      <c r="A144" s="8" t="s">
        <v>727</v>
      </c>
      <c r="B144" s="4">
        <v>2</v>
      </c>
      <c r="C144" s="4" t="s">
        <v>529</v>
      </c>
    </row>
    <row r="145" spans="1:3" ht="12.75">
      <c r="A145" s="8" t="s">
        <v>728</v>
      </c>
      <c r="B145" s="4">
        <v>1</v>
      </c>
      <c r="C145" s="4" t="s">
        <v>729</v>
      </c>
    </row>
    <row r="146" spans="1:3" ht="12.75">
      <c r="A146" s="8" t="s">
        <v>695</v>
      </c>
      <c r="B146" s="4">
        <v>1</v>
      </c>
      <c r="C146" s="4" t="s">
        <v>696</v>
      </c>
    </row>
    <row r="147" spans="1:3" ht="12.75">
      <c r="A147" s="8" t="s">
        <v>730</v>
      </c>
      <c r="B147" s="4">
        <v>2</v>
      </c>
      <c r="C147" s="4" t="s">
        <v>731</v>
      </c>
    </row>
    <row r="148" spans="1:3" ht="12.75">
      <c r="A148" s="8" t="s">
        <v>732</v>
      </c>
      <c r="B148" s="4">
        <v>1</v>
      </c>
      <c r="C148" s="4" t="s">
        <v>733</v>
      </c>
    </row>
    <row r="149" spans="1:3" ht="12.75">
      <c r="A149" s="8" t="s">
        <v>734</v>
      </c>
      <c r="B149" s="4">
        <v>2</v>
      </c>
      <c r="C149" s="4" t="s">
        <v>735</v>
      </c>
    </row>
    <row r="150" spans="1:3" ht="12.75">
      <c r="A150" s="8" t="s">
        <v>736</v>
      </c>
      <c r="B150" s="4">
        <v>2</v>
      </c>
      <c r="C150" s="4" t="s">
        <v>737</v>
      </c>
    </row>
    <row r="151" spans="1:3" ht="12.75">
      <c r="A151" s="8" t="s">
        <v>738</v>
      </c>
      <c r="B151" s="4">
        <v>2</v>
      </c>
      <c r="C151" s="4" t="s">
        <v>739</v>
      </c>
    </row>
    <row r="152" spans="1:3" ht="12.75">
      <c r="A152" s="8" t="s">
        <v>740</v>
      </c>
      <c r="B152" s="4">
        <v>6</v>
      </c>
      <c r="C152" s="4" t="s">
        <v>741</v>
      </c>
    </row>
    <row r="153" spans="1:3" ht="12.75">
      <c r="A153" s="8" t="s">
        <v>742</v>
      </c>
      <c r="B153" s="4">
        <v>1</v>
      </c>
      <c r="C153" s="4" t="s">
        <v>743</v>
      </c>
    </row>
    <row r="154" spans="1:3" ht="12.75">
      <c r="A154" s="8" t="s">
        <v>744</v>
      </c>
      <c r="B154" s="4">
        <v>1</v>
      </c>
      <c r="C154" s="4" t="s">
        <v>745</v>
      </c>
    </row>
    <row r="155" spans="1:3" ht="12.75">
      <c r="A155" s="8" t="s">
        <v>746</v>
      </c>
      <c r="B155" s="4">
        <v>1</v>
      </c>
      <c r="C155" s="4" t="s">
        <v>747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dc:creator>
  <cp:keywords/>
  <dc:description/>
  <cp:lastModifiedBy>huan</cp:lastModifiedBy>
  <dcterms:created xsi:type="dcterms:W3CDTF">2019-12-04T16:48:30Z</dcterms:created>
  <dcterms:modified xsi:type="dcterms:W3CDTF">2019-12-04T16:48:31Z</dcterms:modified>
  <cp:category/>
  <cp:version/>
  <cp:contentType/>
  <cp:contentStatus/>
</cp:coreProperties>
</file>