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05" windowHeight="10830" activeTab="0"/>
  </bookViews>
  <sheets>
    <sheet name="Sheet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<sst xmlns="http://schemas.openxmlformats.org/spreadsheetml/2006/main" count="1619" uniqueCount="664">
  <si>
    <t>批量建单导入模板_60820_12-06-2019__14：51：11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</si>
  <si>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</si>
  <si>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</si>
  <si>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</si>
  <si>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</si>
  <si>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</si>
  <si>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</si>
  <si>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</si>
  <si>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</si>
  <si>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</si>
  <si>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</si>
  <si>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</si>
  <si>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</si>
  <si>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</si>
  <si>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</si>
  <si>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</si>
  <si>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</si>
  <si>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</si>
  <si>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</si>
  <si>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</si>
  <si>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</si>
  <si>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</si>
  <si>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</si>
  <si>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</si>
  <si>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</si>
  <si>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</si>
  <si>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/>
  </si>
  <si>
    <t>t_1493328808608_0697</t>
  </si>
  <si>
    <t>pancaiyu00</t>
  </si>
  <si>
    <t>人造司</t>
  </si>
  <si>
    <t>我是老佛爷0327</t>
  </si>
  <si>
    <t>ariellinzixin</t>
  </si>
  <si>
    <t>顾浅墨2</t>
  </si>
  <si>
    <t>烂脾气怪咖文</t>
  </si>
  <si>
    <t>大白牙w</t>
  </si>
  <si>
    <t>麻将爱好者lj</t>
  </si>
  <si>
    <t>kiwi8912</t>
  </si>
  <si>
    <t>tb140492236</t>
  </si>
  <si>
    <t>laraine_v</t>
  </si>
  <si>
    <t>veevie</t>
  </si>
  <si>
    <t>kiki_chenz</t>
  </si>
  <si>
    <t>西瓜味的阿帆</t>
  </si>
  <si>
    <t>杰克道森酱</t>
  </si>
  <si>
    <t>小心买了你</t>
  </si>
  <si>
    <t>麦子和河流</t>
  </si>
  <si>
    <t>至此剧终yan</t>
  </si>
  <si>
    <t>luvjy9063</t>
  </si>
  <si>
    <t>暖暖ice_裙卅卅</t>
  </si>
  <si>
    <t>t_1515419818779_0106</t>
  </si>
  <si>
    <t>strugglelemon</t>
  </si>
  <si>
    <t>kn1803</t>
  </si>
  <si>
    <t>很好wg就好yhp</t>
  </si>
  <si>
    <t>jty193</t>
  </si>
  <si>
    <t>辛十四家的小狸</t>
  </si>
  <si>
    <t>阳光下飞翔1998</t>
  </si>
  <si>
    <t>cayron</t>
  </si>
  <si>
    <t>qethm</t>
  </si>
  <si>
    <t>liaojelll</t>
  </si>
  <si>
    <t>tb7050739_2012</t>
  </si>
  <si>
    <t>t_1489225176949_0463</t>
  </si>
  <si>
    <t>哆芮醚</t>
  </si>
  <si>
    <t>zengziling007</t>
  </si>
  <si>
    <t>jundetonghua</t>
  </si>
  <si>
    <t>daisy7245</t>
  </si>
  <si>
    <t>jumpno_1</t>
  </si>
  <si>
    <t>小菊花姑娘529</t>
  </si>
  <si>
    <t>油炸百雀羚</t>
  </si>
  <si>
    <t>鱼丝妹</t>
  </si>
  <si>
    <t>奥洛拉卡伦</t>
  </si>
  <si>
    <t>惠我1996</t>
  </si>
  <si>
    <t>蹦叉叉啊唐老鸭</t>
  </si>
  <si>
    <t>tb_9363163</t>
  </si>
  <si>
    <t>我是忠实nice</t>
  </si>
  <si>
    <t>高星冒失鬼</t>
  </si>
  <si>
    <t>tb062812699</t>
  </si>
  <si>
    <t>别等多年后ii</t>
  </si>
  <si>
    <t>syrupuknow</t>
  </si>
  <si>
    <t>小卉卉的演唱会</t>
  </si>
  <si>
    <t>yyyyyychloe</t>
  </si>
  <si>
    <t>嘻嘻大包子</t>
  </si>
  <si>
    <t>柠子柠子泥巴</t>
  </si>
  <si>
    <t>郗饱饱小雯</t>
  </si>
  <si>
    <t>hsrlwt</t>
  </si>
  <si>
    <t>松西a</t>
  </si>
  <si>
    <t>surriz</t>
  </si>
  <si>
    <t>纯情灬小gg</t>
  </si>
  <si>
    <t>董星星童鞋</t>
  </si>
  <si>
    <t>是谁说查无此人</t>
  </si>
  <si>
    <t>紫色轻烟8</t>
  </si>
  <si>
    <t>r10001</t>
  </si>
  <si>
    <t>夏怡文宝宝</t>
  </si>
  <si>
    <t>懒然澜</t>
  </si>
  <si>
    <t>wzy1261773962</t>
  </si>
  <si>
    <t>nv黎明前的心情</t>
  </si>
  <si>
    <t>主观臆断控制中枢神经</t>
  </si>
  <si>
    <t>王不美爱西瓜</t>
  </si>
  <si>
    <t>早安我的天</t>
  </si>
  <si>
    <t>jasminame</t>
  </si>
  <si>
    <t>小笼包447</t>
  </si>
  <si>
    <t>朴果果w</t>
  </si>
  <si>
    <t>小公主97825</t>
  </si>
  <si>
    <t>youarenotalone44</t>
  </si>
  <si>
    <t>隔壁家的花v</t>
  </si>
  <si>
    <t>mikingz</t>
  </si>
  <si>
    <t>heyxzy</t>
  </si>
  <si>
    <t>sunhome诺</t>
  </si>
  <si>
    <t>记忆刻下温婉</t>
  </si>
  <si>
    <t>杨安羊</t>
  </si>
  <si>
    <t>chencheng02286409</t>
  </si>
  <si>
    <t>我是铁了心的</t>
  </si>
  <si>
    <t>staybymyside</t>
  </si>
  <si>
    <t>JY201912060241</t>
  </si>
  <si>
    <t>许紫薇</t>
  </si>
  <si>
    <t>江苏省</t>
  </si>
  <si>
    <t>南京市</t>
  </si>
  <si>
    <t>秦淮区</t>
  </si>
  <si>
    <t>朝天宫街道南京市秦淮区新街口石鼓路33号东方名苑A座2701</t>
  </si>
  <si>
    <t>HK-CT-Powder-Fair#320141</t>
  </si>
  <si>
    <t>JY201912060229</t>
  </si>
  <si>
    <t>浙江省</t>
  </si>
  <si>
    <t>台州市</t>
  </si>
  <si>
    <t>玉环市</t>
  </si>
  <si>
    <t>坎门街道双龙路106号</t>
  </si>
  <si>
    <t>HK-FB-CFC</t>
  </si>
  <si>
    <t>JY201912060047</t>
  </si>
  <si>
    <t>司若昕</t>
  </si>
  <si>
    <t>江宁区</t>
  </si>
  <si>
    <t>秣陵街道天元路126号新城发展中心2栋7层</t>
  </si>
  <si>
    <t>US-BF-huda-08</t>
  </si>
  <si>
    <t>US-BF-huda-03</t>
  </si>
  <si>
    <t>JY201912030308</t>
  </si>
  <si>
    <t>赵珮伶</t>
  </si>
  <si>
    <t>贵州省</t>
  </si>
  <si>
    <t>贵阳市</t>
  </si>
  <si>
    <t>花溪区</t>
  </si>
  <si>
    <t>黄河社区服务中心漓江路57号兴隆城市花园沐风园2栋</t>
  </si>
  <si>
    <t>US-BF-Melt-IMPULSIVE</t>
  </si>
  <si>
    <t>JY201912030068</t>
  </si>
  <si>
    <t>林子欣</t>
  </si>
  <si>
    <t>广东省</t>
  </si>
  <si>
    <t>湛江市</t>
  </si>
  <si>
    <t>霞山区</t>
  </si>
  <si>
    <t>东新街道文明西路文明居</t>
  </si>
  <si>
    <t>US-BF-CT-09</t>
  </si>
  <si>
    <t>JY201912020773</t>
  </si>
  <si>
    <t>河北省</t>
  </si>
  <si>
    <t>廊坊市</t>
  </si>
  <si>
    <t>三河市</t>
  </si>
  <si>
    <t>燕郊经济技术开发区燕郊防灾科技学院北校区菜鸟驿站</t>
  </si>
  <si>
    <t>US-BF-CT-20</t>
  </si>
  <si>
    <t>JY201912020696</t>
  </si>
  <si>
    <t>文梓瑄</t>
  </si>
  <si>
    <t>湖南省</t>
  </si>
  <si>
    <t>永州市</t>
  </si>
  <si>
    <t>冷水滩区</t>
  </si>
  <si>
    <t>曲河街道汽车北站老三副食</t>
  </si>
  <si>
    <t>US-BF-huda-22</t>
  </si>
  <si>
    <t>JY201912020624</t>
  </si>
  <si>
    <t>吴燕南</t>
  </si>
  <si>
    <t>常州市</t>
  </si>
  <si>
    <t>钟楼区</t>
  </si>
  <si>
    <t>五星街道蓝天新苑1幢乙单元1302室</t>
  </si>
  <si>
    <t>JY201912020446</t>
  </si>
  <si>
    <t>刘键</t>
  </si>
  <si>
    <t>长沙市</t>
  </si>
  <si>
    <t>天心区</t>
  </si>
  <si>
    <t>坡子街街道解放西汇源大厦八楼整层卡奇视觉</t>
  </si>
  <si>
    <t>JY201912020431</t>
  </si>
  <si>
    <t>上海</t>
  </si>
  <si>
    <t>上海市</t>
  </si>
  <si>
    <t>徐汇区</t>
  </si>
  <si>
    <t>天平路街道天平路130弄2号1楼（从120弄大门进）工作日白天可以放附近快鸟驿站</t>
  </si>
  <si>
    <t>JY201912020214</t>
  </si>
  <si>
    <t>王雅文</t>
  </si>
  <si>
    <t>山东省</t>
  </si>
  <si>
    <t>潍坊市</t>
  </si>
  <si>
    <t>寒亭区</t>
  </si>
  <si>
    <t>央子街道山东海事职业学院</t>
  </si>
  <si>
    <t>JY201912011299</t>
  </si>
  <si>
    <t>陈晓薇</t>
  </si>
  <si>
    <t>福建省</t>
  </si>
  <si>
    <t>福州市</t>
  </si>
  <si>
    <t>仓山区</t>
  </si>
  <si>
    <t>金山街道金桔路827号公园道一号25#1702</t>
  </si>
  <si>
    <t>JY201912011177</t>
  </si>
  <si>
    <t>李梦瑶</t>
  </si>
  <si>
    <t>北京</t>
  </si>
  <si>
    <t>北京市</t>
  </si>
  <si>
    <t>丰台区</t>
  </si>
  <si>
    <t>马家堡街道草桥北甲地路2号院玺萌鹏苑3号楼2层J室</t>
  </si>
  <si>
    <t>US-BF-CT-07</t>
  </si>
  <si>
    <t>JY201912011127</t>
  </si>
  <si>
    <t>陈喆</t>
  </si>
  <si>
    <t>杭州市</t>
  </si>
  <si>
    <t>下城区</t>
  </si>
  <si>
    <t>东新街道三塘桃园4-3-502</t>
  </si>
  <si>
    <t>JY201912011081</t>
  </si>
  <si>
    <t>刘一帆</t>
  </si>
  <si>
    <t>河南省</t>
  </si>
  <si>
    <t>驻马店市</t>
  </si>
  <si>
    <t>驿城区</t>
  </si>
  <si>
    <t>金河街道卡梅尔小镇北门C3</t>
  </si>
  <si>
    <t>JY201912011024</t>
  </si>
  <si>
    <t>翁璐璐</t>
  </si>
  <si>
    <t>朝阳区</t>
  </si>
  <si>
    <t>垡头街道市金蝉北里21号院5号楼3门202室</t>
  </si>
  <si>
    <t>JY201912010667</t>
  </si>
  <si>
    <t>李雅馨</t>
  </si>
  <si>
    <t>威海市</t>
  </si>
  <si>
    <t>环翠区</t>
  </si>
  <si>
    <t>怡园街道高区槐云村哈工大学府华园55号楼606</t>
  </si>
  <si>
    <t>JY201912010542</t>
  </si>
  <si>
    <t>汤雅萍</t>
  </si>
  <si>
    <t>湖北省</t>
  </si>
  <si>
    <t>武汉市</t>
  </si>
  <si>
    <t>青山区</t>
  </si>
  <si>
    <t>钢花村街道钢花112街86门</t>
  </si>
  <si>
    <t>JY201912010430</t>
  </si>
  <si>
    <t>赵悦言</t>
  </si>
  <si>
    <t>四川省</t>
  </si>
  <si>
    <t>泸州市</t>
  </si>
  <si>
    <t>合江县</t>
  </si>
  <si>
    <t>合江镇荔乡路380号雅苑水岸门口</t>
  </si>
  <si>
    <t>US-BF-Nars-21</t>
  </si>
  <si>
    <t>US-BF-clinique-37</t>
  </si>
  <si>
    <t>JY201912010111</t>
  </si>
  <si>
    <t>江杨</t>
  </si>
  <si>
    <t>观山湖区</t>
  </si>
  <si>
    <t>世纪城社区服务中心金阳南路6号世纪城龙瑞苑12栋2单元</t>
  </si>
  <si>
    <t>JY201911300966</t>
  </si>
  <si>
    <t>有为</t>
  </si>
  <si>
    <t>和平街街道和平里东街和平街12区（南区）22号楼7单元11层7112室（从4单元上电梯到12层走到右手尽头下半层即是）</t>
  </si>
  <si>
    <t>JY201911300900</t>
  </si>
  <si>
    <t>李怡</t>
  </si>
  <si>
    <t>安徽省</t>
  </si>
  <si>
    <t>蚌埠市</t>
  </si>
  <si>
    <t>蚌山区</t>
  </si>
  <si>
    <t>湖滨社区行政事务管理中心曹山路962号安徽财经大学东校区</t>
  </si>
  <si>
    <t>JY201911300826</t>
  </si>
  <si>
    <t>李萌</t>
  </si>
  <si>
    <t>天津</t>
  </si>
  <si>
    <t>天津市</t>
  </si>
  <si>
    <t>河东区</t>
  </si>
  <si>
    <t>二号桥街道津塘路一号桥金地广场2号楼5单元</t>
  </si>
  <si>
    <t>JY201911300806</t>
  </si>
  <si>
    <t>丁红妹</t>
  </si>
  <si>
    <t>合肥市</t>
  </si>
  <si>
    <t>蜀山区</t>
  </si>
  <si>
    <t>笔架山街道翡翠路内森庄园10号楼2604室</t>
  </si>
  <si>
    <t>US-BF-CT-17</t>
  </si>
  <si>
    <t>JY201911300755</t>
  </si>
  <si>
    <t>顺义区</t>
  </si>
  <si>
    <t>高丽营镇张南路北京楚和听香服装服饰有限公司</t>
  </si>
  <si>
    <t>US-BF-CT-19</t>
  </si>
  <si>
    <t>JY201911300741</t>
  </si>
  <si>
    <t>沈琛</t>
  </si>
  <si>
    <t>黄浦区</t>
  </si>
  <si>
    <t>瑞金二路街道淮海中路622弄7号上海社会科学院人事处</t>
  </si>
  <si>
    <t>JY201911300737</t>
  </si>
  <si>
    <t>山西省</t>
  </si>
  <si>
    <t>太原市</t>
  </si>
  <si>
    <t>杏花岭区</t>
  </si>
  <si>
    <t>大东关街道大东关红沟南街36号山西大学大东关校区</t>
  </si>
  <si>
    <t>JY201911300667</t>
  </si>
  <si>
    <t>曾捷</t>
  </si>
  <si>
    <t>栖霞区</t>
  </si>
  <si>
    <t>仙林街道南京师范大学仙林校区东区</t>
  </si>
  <si>
    <t>US-BF-TF-02</t>
  </si>
  <si>
    <t>US-BF-CT-01</t>
  </si>
  <si>
    <t>JY201911300656</t>
  </si>
  <si>
    <t>杨肖</t>
  </si>
  <si>
    <t>深圳市</t>
  </si>
  <si>
    <t>宝安区</t>
  </si>
  <si>
    <t>西乡街道后瑞北一巷5号猫宁</t>
  </si>
  <si>
    <t>JY201911300648</t>
  </si>
  <si>
    <t>黄芸衡</t>
  </si>
  <si>
    <t>广州市</t>
  </si>
  <si>
    <t>越秀区</t>
  </si>
  <si>
    <t>大东街道元运街33号都市晴川B栋2806</t>
  </si>
  <si>
    <t>US-BF-CT-21</t>
  </si>
  <si>
    <t>JY201911300518</t>
  </si>
  <si>
    <t>汕头市</t>
  </si>
  <si>
    <t>龙湖区</t>
  </si>
  <si>
    <t>珠池街道金泰庄翡翠花园</t>
  </si>
  <si>
    <t>JY201911300480</t>
  </si>
  <si>
    <t>李慧萍</t>
  </si>
  <si>
    <t>广西壮族自治区</t>
  </si>
  <si>
    <t>防城港市</t>
  </si>
  <si>
    <t>东兴市</t>
  </si>
  <si>
    <t>东兴镇东郊二巷15号（市三小操场后面）</t>
  </si>
  <si>
    <t>JY201911300384</t>
  </si>
  <si>
    <t>房山区</t>
  </si>
  <si>
    <t>长阳镇京良路88号北京农业职业学院</t>
  </si>
  <si>
    <t>US-BF-huda-24</t>
  </si>
  <si>
    <t>US-BF-huda-23</t>
  </si>
  <si>
    <t>JY201911300325</t>
  </si>
  <si>
    <t>李翔</t>
  </si>
  <si>
    <t>迎泽区</t>
  </si>
  <si>
    <t>柳巷街道文瀛公园西门旁边泊寓公寓</t>
  </si>
  <si>
    <t>JY201911300238</t>
  </si>
  <si>
    <t>曾紫灵</t>
  </si>
  <si>
    <t>武昌区</t>
  </si>
  <si>
    <t>徐家棚街街道徐家棚街办事处和平大道赵家墩绿地国际金融城R7-1-1502</t>
  </si>
  <si>
    <t>US-BF-huda-25</t>
  </si>
  <si>
    <t>JY201911300196</t>
  </si>
  <si>
    <t>陆俊宇</t>
  </si>
  <si>
    <t>虹口区</t>
  </si>
  <si>
    <t>曲阳路街道东体育会路390号上海外国语大学贤达经济人文学院</t>
  </si>
  <si>
    <t>JY201911300157</t>
  </si>
  <si>
    <t>高渝钦</t>
  </si>
  <si>
    <t>成都市</t>
  </si>
  <si>
    <t>郫都区</t>
  </si>
  <si>
    <t>郫筒街道景尚景街28号景尚景一期6栋</t>
  </si>
  <si>
    <t>US-BF-UD-10</t>
  </si>
  <si>
    <t>JY201911300136</t>
  </si>
  <si>
    <t>曹梦婷</t>
  </si>
  <si>
    <t>嘉定区</t>
  </si>
  <si>
    <t>安亭镇玉兰四村41号</t>
  </si>
  <si>
    <t>JY201911300121</t>
  </si>
  <si>
    <t>吴艳</t>
  </si>
  <si>
    <t>光华路街道银龙雅苑4栋1单元504室</t>
  </si>
  <si>
    <t>JY201911300116</t>
  </si>
  <si>
    <t>朱怡雯</t>
  </si>
  <si>
    <t>普陀区</t>
  </si>
  <si>
    <t>甘泉路街道平利路21弄7号304室</t>
  </si>
  <si>
    <t>JY201911300098</t>
  </si>
  <si>
    <t>矿泉街道广州市越秀区瑶华中街324号</t>
  </si>
  <si>
    <t>JY201911300074</t>
  </si>
  <si>
    <t>黄希夷</t>
  </si>
  <si>
    <t>天河区</t>
  </si>
  <si>
    <t>石牌街道天河南一路六运小区六运一街29号菜鸟驿站</t>
  </si>
  <si>
    <t>JY201911300071</t>
  </si>
  <si>
    <t>廖瑾怡</t>
  </si>
  <si>
    <t>乐山市</t>
  </si>
  <si>
    <t>井研县</t>
  </si>
  <si>
    <t>研城镇顺河街明星花园</t>
  </si>
  <si>
    <t>JY201911300043</t>
  </si>
  <si>
    <t>孙佳粼</t>
  </si>
  <si>
    <t>松江区</t>
  </si>
  <si>
    <t>广富林街道文汇路300弄松江大学城二期学生公寓22号楼</t>
  </si>
  <si>
    <t>US-BF-Nars-19</t>
  </si>
  <si>
    <t>JY201911300022</t>
  </si>
  <si>
    <t>酱酱</t>
  </si>
  <si>
    <t>衡阳市</t>
  </si>
  <si>
    <t>珠晖区</t>
  </si>
  <si>
    <t>和平乡衡州大道衡安小区27栋</t>
  </si>
  <si>
    <t>JY201911291728</t>
  </si>
  <si>
    <t>重庆</t>
  </si>
  <si>
    <t>重庆市</t>
  </si>
  <si>
    <t>沙坪坝区</t>
  </si>
  <si>
    <t>西永街道重庆市沙坪坝区西永一小</t>
  </si>
  <si>
    <t>US-BF-CT-02</t>
  </si>
  <si>
    <t>JY201911291606</t>
  </si>
  <si>
    <t>陈敏</t>
  </si>
  <si>
    <t>南通市</t>
  </si>
  <si>
    <t>崇川区</t>
  </si>
  <si>
    <t>新城桥街道白家园2栋404</t>
  </si>
  <si>
    <t>US-BF-MAC-omega</t>
  </si>
  <si>
    <t>JY201911291585</t>
  </si>
  <si>
    <t>高馨</t>
  </si>
  <si>
    <t>南翔镇真南路4233弄160号102室</t>
  </si>
  <si>
    <t>US-BF-huda-02</t>
  </si>
  <si>
    <t>US-BF-PAT-Warm</t>
  </si>
  <si>
    <t>JY201911291568</t>
  </si>
  <si>
    <t>周雅婷</t>
  </si>
  <si>
    <t>闽侯县</t>
  </si>
  <si>
    <t>南屿镇群升江山城3期28号楼</t>
  </si>
  <si>
    <t>JY201911291554</t>
  </si>
  <si>
    <t>谷永欣</t>
  </si>
  <si>
    <t>阜阳市</t>
  </si>
  <si>
    <t>阜南县</t>
  </si>
  <si>
    <t>段郢乡关帝庙街上</t>
  </si>
  <si>
    <t>US-BF-MAC-NC15</t>
  </si>
  <si>
    <t>JY201911291519</t>
  </si>
  <si>
    <t>顾秋慧</t>
  </si>
  <si>
    <t>宝山区</t>
  </si>
  <si>
    <t>罗店镇永顺路81弄13号401室</t>
  </si>
  <si>
    <t>JY201911291404</t>
  </si>
  <si>
    <t>颜昌卉</t>
  </si>
  <si>
    <t>双流区</t>
  </si>
  <si>
    <t>华阳镇街道天府大道南段2036号2栋6单元1005号</t>
  </si>
  <si>
    <t>JY201911291390</t>
  </si>
  <si>
    <t>余陈君</t>
  </si>
  <si>
    <t>浦东新区</t>
  </si>
  <si>
    <t>浦兴路街道杨高北路3912号2单元201室</t>
  </si>
  <si>
    <t>US-BF-MAC-MARRAKESH</t>
  </si>
  <si>
    <t>JY201911291222</t>
  </si>
  <si>
    <t>刘悦</t>
  </si>
  <si>
    <t>遵义市</t>
  </si>
  <si>
    <t>赤水市</t>
  </si>
  <si>
    <t>市中街道朝阳楼三单元附15号</t>
  </si>
  <si>
    <t>JY201911291208</t>
  </si>
  <si>
    <t>汪瑞宁</t>
  </si>
  <si>
    <t>团结镇围城路217号水榭名居5栋</t>
  </si>
  <si>
    <t>JY201911291157</t>
  </si>
  <si>
    <t>湖南路街道陕西南路288号上海环贸广场二期802-808</t>
  </si>
  <si>
    <t>JY201911291149</t>
  </si>
  <si>
    <t>长宁区</t>
  </si>
  <si>
    <t>新泾镇淞虹路685弄绿园一村8号602</t>
  </si>
  <si>
    <t>JY201911291123</t>
  </si>
  <si>
    <t>李晨</t>
  </si>
  <si>
    <t>党武镇贵州医科大学</t>
  </si>
  <si>
    <t>US-BF-huda-12</t>
  </si>
  <si>
    <t>JY201911291054</t>
  </si>
  <si>
    <t>辽宁省</t>
  </si>
  <si>
    <t>大连市</t>
  </si>
  <si>
    <t>沙河口区</t>
  </si>
  <si>
    <t>星海湾街道星海二街亿达杰特38号楼701</t>
  </si>
  <si>
    <t>JY201911290963</t>
  </si>
  <si>
    <t>陆依灵</t>
  </si>
  <si>
    <t>半淞园路街道南车站路318弄豫景公寓2号楼304室</t>
  </si>
  <si>
    <t>JY201911290844</t>
  </si>
  <si>
    <t>侨曦</t>
  </si>
  <si>
    <t>陕西省</t>
  </si>
  <si>
    <t>西安市</t>
  </si>
  <si>
    <t>莲湖区</t>
  </si>
  <si>
    <t>北关街道北关正街振华南路六号乐利家超市</t>
  </si>
  <si>
    <t>JY201911290807</t>
  </si>
  <si>
    <t>福田区</t>
  </si>
  <si>
    <t>园岭街道百花二路南天二花园</t>
  </si>
  <si>
    <t>JY201911290608</t>
  </si>
  <si>
    <t>张琬</t>
  </si>
  <si>
    <t>南宁市</t>
  </si>
  <si>
    <t>兴宁区</t>
  </si>
  <si>
    <t>三塘镇金川路9号南宁恒大华府5栋1单元1905</t>
  </si>
  <si>
    <t>JY201911290573</t>
  </si>
  <si>
    <t>秦卓熙</t>
  </si>
  <si>
    <t>临汾市</t>
  </si>
  <si>
    <t>尧都区</t>
  </si>
  <si>
    <t>滨河街道山西省临汾市尧都区滨河办事处开发区工业路科海小区</t>
  </si>
  <si>
    <t>US-BF-CT-06</t>
  </si>
  <si>
    <t>JY201911290395</t>
  </si>
  <si>
    <t>夏怡文</t>
  </si>
  <si>
    <t>汉阳区</t>
  </si>
  <si>
    <t>四新地区管委会绿地新都会八栋二单元，丰巢不是C区入户大堂!!!</t>
  </si>
  <si>
    <t>JY201911290360</t>
  </si>
  <si>
    <t>卓琳</t>
  </si>
  <si>
    <t>真如镇街道铜川路1433号</t>
  </si>
  <si>
    <t>JY201911290301</t>
  </si>
  <si>
    <t>王子怡</t>
  </si>
  <si>
    <t>珠海市</t>
  </si>
  <si>
    <t>香洲区</t>
  </si>
  <si>
    <t>唐家湾镇金凤路18号北京师范大学珠海分校海9</t>
  </si>
  <si>
    <t>JY201911290288</t>
  </si>
  <si>
    <t>无锡市</t>
  </si>
  <si>
    <t>滨湖区</t>
  </si>
  <si>
    <t>雪浪街道蠡湖大道1800号江南大学蠡湖校区南区</t>
  </si>
  <si>
    <t>JY201911280631</t>
  </si>
  <si>
    <t>李瑄</t>
  </si>
  <si>
    <t>海淀区</t>
  </si>
  <si>
    <t>青龙桥街道福缘门41号</t>
  </si>
  <si>
    <t>US-BF-huda-06</t>
  </si>
  <si>
    <t>US-BF-huda-05</t>
  </si>
  <si>
    <t>JY201911280269</t>
  </si>
  <si>
    <t>王聪迪</t>
  </si>
  <si>
    <t>武侯区</t>
  </si>
  <si>
    <t>桂溪街道高新区天府二街南华路交叉口万科金域名邸二期7栋</t>
  </si>
  <si>
    <t>JY201911280188</t>
  </si>
  <si>
    <t>白云区</t>
  </si>
  <si>
    <t>鹤龙街道启德路8号云城星悦公寓B座6层626室(放在门口就可以了）</t>
  </si>
  <si>
    <t>US-BF-huda-13</t>
  </si>
  <si>
    <t>JY201911280184</t>
  </si>
  <si>
    <t>杨晓莉</t>
  </si>
  <si>
    <t>城门镇潘墩新城一区6号楼301</t>
  </si>
  <si>
    <t>JY201911280182</t>
  </si>
  <si>
    <t>仇佳潞</t>
  </si>
  <si>
    <t>海门市</t>
  </si>
  <si>
    <t>海门市经济技术开发区浦江路中南世纪城中心快e点能匠专业皮具护理</t>
  </si>
  <si>
    <t>JY201911280178</t>
  </si>
  <si>
    <t>施雨杉</t>
  </si>
  <si>
    <t>甘肃省</t>
  </si>
  <si>
    <t>兰州市</t>
  </si>
  <si>
    <t>七里河区</t>
  </si>
  <si>
    <t>西园街道西津东路286-312号倚能金河家园</t>
  </si>
  <si>
    <t>JY201911280135</t>
  </si>
  <si>
    <t>吴彦祖</t>
  </si>
  <si>
    <t>郑州市</t>
  </si>
  <si>
    <t>金水区</t>
  </si>
  <si>
    <t>北林路街道中洲大道北三环交叉口维也纳森林四期</t>
  </si>
  <si>
    <t>US-BF-huda-14</t>
  </si>
  <si>
    <t>JY201911280076</t>
  </si>
  <si>
    <t>黄茹</t>
  </si>
  <si>
    <t>杨浦区</t>
  </si>
  <si>
    <t>四平路街道同叶大厦铁岭路28弄7号楼201室</t>
  </si>
  <si>
    <t>US-BF-huda-15</t>
  </si>
  <si>
    <t>JY201911280013</t>
  </si>
  <si>
    <t>裴玥</t>
  </si>
  <si>
    <t>信阳市</t>
  </si>
  <si>
    <t>固始县</t>
  </si>
  <si>
    <t>蓼城街道黄河路烧烤街对面</t>
  </si>
  <si>
    <t>JY201911271482</t>
  </si>
  <si>
    <t>万柏林区</t>
  </si>
  <si>
    <t>兴华街道永乐苑翡翠园漪兴路口物业旁唐久便利</t>
  </si>
  <si>
    <t>JY201911271452</t>
  </si>
  <si>
    <t>惠州市</t>
  </si>
  <si>
    <t>惠城区</t>
  </si>
  <si>
    <t>陈江街道御景华城三期</t>
  </si>
  <si>
    <t>JY201911271349</t>
  </si>
  <si>
    <t>王一一</t>
  </si>
  <si>
    <t>北下关街道学院南路39号中央财经大学</t>
  </si>
  <si>
    <t>JY201911271238</t>
  </si>
  <si>
    <t>陈思运</t>
  </si>
  <si>
    <t>从化区</t>
  </si>
  <si>
    <t>街口街道河滨南路77号贝月湾</t>
  </si>
  <si>
    <t>JY201911271145</t>
  </si>
  <si>
    <t>杨浦玲</t>
  </si>
  <si>
    <t>郫筒街道上河苑小区</t>
  </si>
  <si>
    <t>JY2019111112495</t>
  </si>
  <si>
    <t>陈城</t>
  </si>
  <si>
    <t>洪山区</t>
  </si>
  <si>
    <t>梨园街道岳家嘴华腾园9栋1单元</t>
  </si>
  <si>
    <t>HK-Dior-Backstage-002</t>
  </si>
  <si>
    <t>JY201911117186</t>
  </si>
  <si>
    <t>叶贝贝</t>
  </si>
  <si>
    <t>温州市</t>
  </si>
  <si>
    <t>龙湾区</t>
  </si>
  <si>
    <t>永中街道万达广场3号写字楼</t>
  </si>
  <si>
    <t>HK-estee-dw粉底-Bone1W1-71672</t>
  </si>
  <si>
    <t>JY201911110402</t>
  </si>
  <si>
    <t>吕敏</t>
  </si>
  <si>
    <t>苏州市</t>
  </si>
  <si>
    <t>园区</t>
  </si>
  <si>
    <t>和众街215号和风雅致花园13-103</t>
  </si>
  <si>
    <t>HK-CT-MRL-stonerose</t>
  </si>
  <si>
    <t>中国</t>
  </si>
  <si>
    <t>纽约公司</t>
  </si>
  <si>
    <t>大陆</t>
  </si>
  <si>
    <r>
      <t>H</t>
    </r>
    <r>
      <rPr>
        <sz val="10"/>
        <rFont val="微软雅黑"/>
        <family val="2"/>
      </rPr>
      <t>关</t>
    </r>
  </si>
  <si>
    <t>件</t>
  </si>
  <si>
    <t>粉饼</t>
  </si>
  <si>
    <t>身体乳</t>
  </si>
  <si>
    <t>眼影</t>
  </si>
  <si>
    <t>唇釉</t>
  </si>
  <si>
    <t>卸妆膏</t>
  </si>
  <si>
    <t>粉底液</t>
  </si>
  <si>
    <t>口红</t>
  </si>
  <si>
    <t>5060332320141</t>
  </si>
  <si>
    <t>9351134000482</t>
  </si>
  <si>
    <t>6291106032673</t>
  </si>
  <si>
    <t>6291106032710</t>
  </si>
  <si>
    <t>818502021924</t>
  </si>
  <si>
    <t>5060542725033</t>
  </si>
  <si>
    <t>5060542720441</t>
  </si>
  <si>
    <t>6291106034165</t>
  </si>
  <si>
    <t>5060542721547</t>
  </si>
  <si>
    <t>607845013655</t>
  </si>
  <si>
    <t>5060542721530</t>
  </si>
  <si>
    <t>5060332327591</t>
  </si>
  <si>
    <t>5060332321353</t>
  </si>
  <si>
    <t>5060332321261</t>
  </si>
  <si>
    <t>6291106034271</t>
  </si>
  <si>
    <t>6291106034264</t>
  </si>
  <si>
    <t>6291106034288</t>
  </si>
  <si>
    <t>607845027713</t>
  </si>
  <si>
    <t>5060332321278</t>
  </si>
  <si>
    <t>6291106031478</t>
  </si>
  <si>
    <t>6291106032000</t>
  </si>
  <si>
    <t>5060542720434</t>
  </si>
  <si>
    <t>6291106031454</t>
  </si>
  <si>
    <t>6291106032895</t>
  </si>
  <si>
    <t>3348901394949</t>
  </si>
  <si>
    <t>027131392347</t>
  </si>
  <si>
    <t>5060332320530</t>
  </si>
  <si>
    <t>6291106030761</t>
  </si>
  <si>
    <t>6291106032697</t>
  </si>
  <si>
    <t>6291106032345</t>
  </si>
  <si>
    <t>020714215552</t>
  </si>
  <si>
    <t>651986906918</t>
  </si>
  <si>
    <t>773602048700</t>
  </si>
  <si>
    <t>604214919006</t>
  </si>
  <si>
    <t>773602001545</t>
  </si>
  <si>
    <t>843004102789</t>
  </si>
  <si>
    <t>773602103478</t>
  </si>
  <si>
    <t>321324200008263446</t>
  </si>
  <si>
    <t xml:space="preserve"> 33102119881007127X</t>
  </si>
  <si>
    <r>
      <t xml:space="preserve"> </t>
    </r>
    <r>
      <rPr>
        <sz val="10"/>
        <rFont val="微软雅黑"/>
        <family val="2"/>
      </rPr>
      <t>潘才宇</t>
    </r>
  </si>
  <si>
    <t>522731199703271323</t>
  </si>
  <si>
    <t>130281200002280101</t>
  </si>
  <si>
    <t>朱思潼</t>
  </si>
  <si>
    <t>431103199403241607</t>
  </si>
  <si>
    <t>320404199807023426</t>
  </si>
  <si>
    <t xml:space="preserve"> 43040819940128001X</t>
  </si>
  <si>
    <t>142201198708149078</t>
  </si>
  <si>
    <t>祁熠</t>
  </si>
  <si>
    <t>370911200110027828</t>
  </si>
  <si>
    <t>350181199508111583</t>
  </si>
  <si>
    <t>330102199403170027</t>
  </si>
  <si>
    <t>341221199911238101</t>
  </si>
  <si>
    <t>140102196112052048</t>
  </si>
  <si>
    <t>陈丽萍</t>
  </si>
  <si>
    <t>450122199704266527</t>
  </si>
  <si>
    <t xml:space="preserve">14030319930522090X 
</t>
  </si>
  <si>
    <t>320681199708234029</t>
  </si>
  <si>
    <t>320105199605290227</t>
  </si>
  <si>
    <t>330781199801313706</t>
  </si>
  <si>
    <t>511124199701214246</t>
  </si>
  <si>
    <t>50010619980217812X</t>
  </si>
  <si>
    <t>万译丹</t>
  </si>
  <si>
    <t>341225199609186326</t>
  </si>
  <si>
    <t>310113199710144625</t>
  </si>
  <si>
    <t>321001200306231126</t>
  </si>
  <si>
    <t>522131196608280042</t>
  </si>
  <si>
    <t>421003198508210020</t>
  </si>
  <si>
    <t>429004199910131126</t>
  </si>
  <si>
    <r>
      <t xml:space="preserve">640102199911201523
</t>
    </r>
    <r>
      <rPr>
        <sz val="10"/>
        <rFont val="微软雅黑"/>
        <family val="2"/>
      </rPr>
      <t>发货前询问地址</t>
    </r>
  </si>
  <si>
    <t xml:space="preserve">220602199903201522
</t>
  </si>
  <si>
    <t>李朋月</t>
  </si>
  <si>
    <t>110108199609070424</t>
  </si>
  <si>
    <t>411081199609263289</t>
  </si>
  <si>
    <t>440923199309134012</t>
  </si>
  <si>
    <t>350104199310173022</t>
  </si>
  <si>
    <t>32068419940208862X</t>
  </si>
  <si>
    <t>41302619970320002X</t>
  </si>
  <si>
    <t>430623199609022444</t>
  </si>
  <si>
    <t>440281199609221324</t>
  </si>
  <si>
    <t>许稚悦</t>
  </si>
  <si>
    <t>510124199811100441</t>
  </si>
  <si>
    <t>420106199901314422</t>
  </si>
  <si>
    <t>330501198407280427</t>
  </si>
  <si>
    <t>500222199607316625</t>
  </si>
  <si>
    <t>522101199006032043</t>
  </si>
  <si>
    <t>440102199610230622</t>
  </si>
  <si>
    <t>440507199501230627</t>
  </si>
  <si>
    <t>310114199610101026</t>
  </si>
  <si>
    <t>44098119970218372X</t>
  </si>
  <si>
    <t xml:space="preserve"> 412825199907054526</t>
  </si>
  <si>
    <t>150105199804140123</t>
  </si>
  <si>
    <t xml:space="preserve"> 420115199704227924</t>
  </si>
  <si>
    <t xml:space="preserve"> 110102198710302442</t>
  </si>
  <si>
    <t xml:space="preserve"> 210802199507220528</t>
  </si>
  <si>
    <t>杨绘平</t>
  </si>
  <si>
    <t xml:space="preserve"> 310104199002091212</t>
  </si>
  <si>
    <t>610104200003026144</t>
  </si>
  <si>
    <t xml:space="preserve"> 411481199508291282</t>
  </si>
  <si>
    <t>赵小茹</t>
  </si>
  <si>
    <t>140107200003066644</t>
  </si>
  <si>
    <t>320324199309187022</t>
  </si>
  <si>
    <t>142601199605102628</t>
  </si>
  <si>
    <t xml:space="preserve">210211199402071929 </t>
  </si>
  <si>
    <t>孙炳璇</t>
  </si>
  <si>
    <t>tb438091033</t>
  </si>
  <si>
    <t>次珍</t>
  </si>
  <si>
    <t xml:space="preserve">542221199610120028 </t>
  </si>
  <si>
    <t>HK-Huda-PBML-Joyride</t>
  </si>
  <si>
    <t>6291106032802</t>
  </si>
  <si>
    <t>JY2019111112468</t>
  </si>
  <si>
    <t>577007022068040404</t>
  </si>
  <si>
    <t>北京</t>
  </si>
  <si>
    <t>海淀区 </t>
  </si>
  <si>
    <t>学院路街道 北京市海淀区北土城西路197号 北京联合大学应用文理学院</t>
  </si>
  <si>
    <t>淘涛</t>
  </si>
  <si>
    <t>310108199408142847</t>
  </si>
  <si>
    <t>李姝雯</t>
  </si>
  <si>
    <t>342623199408272527</t>
  </si>
  <si>
    <t>440181199801155464</t>
  </si>
  <si>
    <t>429005199106013467</t>
  </si>
  <si>
    <t>110107200012081525</t>
  </si>
  <si>
    <t>张紫雨</t>
  </si>
  <si>
    <t>510403199006153529</t>
  </si>
  <si>
    <t xml:space="preserve"> 440107199504090023</t>
  </si>
  <si>
    <t>梁雨诗</t>
  </si>
  <si>
    <t>刘晓宇</t>
  </si>
  <si>
    <t>陈锡文</t>
  </si>
  <si>
    <t>廖洁儿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</si>
</sst>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0"/>
      <name val="微软雅黑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zoomScalePageLayoutView="0" workbookViewId="0" topLeftCell="E127">
      <selection activeCell="Q151" sqref="Q151"/>
    </sheetView>
  </sheetViews>
  <sheetFormatPr defaultColWidth="9.140625" defaultRowHeight="12.75" customHeight="1"/>
  <cols>
    <col min="1" max="1" width="27.7109375" style="0" customWidth="1"/>
    <col min="2" max="2" width="6.8515625" style="0" customWidth="1"/>
    <col min="3" max="3" width="4.28125" style="0" customWidth="1"/>
    <col min="4" max="4" width="6.00390625" style="0" customWidth="1"/>
    <col min="5" max="5" width="16.140625" style="1" customWidth="1"/>
    <col min="6" max="6" width="14.28125" style="0" customWidth="1"/>
    <col min="7" max="7" width="18.00390625" style="0" customWidth="1"/>
    <col min="8" max="8" width="21.28125" style="0" customWidth="1"/>
    <col min="9" max="9" width="14.00390625" style="0" customWidth="1"/>
    <col min="10" max="10" width="8.00390625" style="0" customWidth="1"/>
    <col min="11" max="11" width="6.57421875" style="0" customWidth="1"/>
    <col min="12" max="13" width="10.00390625" style="0" customWidth="1"/>
    <col min="14" max="14" width="5.57421875" style="0" customWidth="1"/>
    <col min="15" max="15" width="10.28125" style="0" customWidth="1"/>
    <col min="16" max="16" width="14.57421875" style="21" customWidth="1"/>
    <col min="17" max="17" width="20.8515625" style="1" customWidth="1"/>
    <col min="18" max="18" width="6.00390625" style="0" customWidth="1"/>
    <col min="19" max="19" width="7.00390625" style="0" customWidth="1"/>
    <col min="20" max="20" width="4.00390625" style="0" customWidth="1"/>
    <col min="21" max="21" width="7.00390625" style="0" customWidth="1"/>
    <col min="22" max="22" width="41.00390625" style="0" customWidth="1"/>
    <col min="23" max="23" width="6.00390625" style="0" customWidth="1"/>
    <col min="24" max="24" width="17.00390625" style="0" customWidth="1"/>
    <col min="25" max="25" width="9.00390625" style="0" customWidth="1"/>
  </cols>
  <sheetData>
    <row r="1" spans="1:25" ht="24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9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</row>
    <row r="3" spans="1:25" ht="16.5">
      <c r="A3" s="7" t="s">
        <v>117</v>
      </c>
      <c r="B3" s="8" t="s">
        <v>529</v>
      </c>
      <c r="C3" s="7">
        <v>1</v>
      </c>
      <c r="D3" s="8" t="s">
        <v>528</v>
      </c>
      <c r="E3" s="9" t="s">
        <v>536</v>
      </c>
      <c r="F3" s="7" t="s">
        <v>27</v>
      </c>
      <c r="G3" s="7" t="s">
        <v>111</v>
      </c>
      <c r="H3" s="7" t="str">
        <f>"581562063840033906"</f>
        <v>581562063840033906</v>
      </c>
      <c r="I3" s="8" t="s">
        <v>525</v>
      </c>
      <c r="J3" s="8" t="s">
        <v>526</v>
      </c>
      <c r="K3" s="10" t="s">
        <v>527</v>
      </c>
      <c r="L3" s="5">
        <v>9</v>
      </c>
      <c r="M3" s="5">
        <v>9</v>
      </c>
      <c r="N3" s="5">
        <v>0</v>
      </c>
      <c r="O3" s="7" t="s">
        <v>112</v>
      </c>
      <c r="P3" s="20" t="str">
        <f>"18344793621"</f>
        <v>18344793621</v>
      </c>
      <c r="Q3" s="12" t="s">
        <v>573</v>
      </c>
      <c r="R3" s="8" t="s">
        <v>524</v>
      </c>
      <c r="S3" s="7" t="s">
        <v>113</v>
      </c>
      <c r="T3" s="7" t="s">
        <v>114</v>
      </c>
      <c r="U3" s="7" t="s">
        <v>115</v>
      </c>
      <c r="V3" s="7" t="s">
        <v>116</v>
      </c>
      <c r="W3" s="7" t="str">
        <f>"000000"</f>
        <v>000000</v>
      </c>
      <c r="X3" s="5" t="s">
        <v>26</v>
      </c>
      <c r="Y3" s="5" t="s">
        <v>26</v>
      </c>
    </row>
    <row r="4" spans="1:25" ht="12.75" customHeight="1">
      <c r="A4" s="7" t="s">
        <v>123</v>
      </c>
      <c r="B4" s="8" t="s">
        <v>530</v>
      </c>
      <c r="C4" s="7">
        <v>1</v>
      </c>
      <c r="D4" s="8" t="s">
        <v>528</v>
      </c>
      <c r="E4" s="9" t="s">
        <v>537</v>
      </c>
      <c r="F4" s="7" t="s">
        <v>28</v>
      </c>
      <c r="G4" s="7" t="s">
        <v>118</v>
      </c>
      <c r="H4" s="7" t="str">
        <f>"711068640149526222"</f>
        <v>711068640149526222</v>
      </c>
      <c r="I4" s="8" t="s">
        <v>525</v>
      </c>
      <c r="J4" s="8" t="s">
        <v>526</v>
      </c>
      <c r="K4" s="10" t="s">
        <v>527</v>
      </c>
      <c r="L4" s="5">
        <v>7</v>
      </c>
      <c r="M4" s="5">
        <v>7</v>
      </c>
      <c r="N4" s="5">
        <v>0</v>
      </c>
      <c r="O4" s="13" t="s">
        <v>575</v>
      </c>
      <c r="P4" s="20" t="str">
        <f>"13736538176"</f>
        <v>13736538176</v>
      </c>
      <c r="Q4" s="12" t="s">
        <v>574</v>
      </c>
      <c r="R4" s="8" t="s">
        <v>524</v>
      </c>
      <c r="S4" s="7" t="s">
        <v>119</v>
      </c>
      <c r="T4" s="7" t="s">
        <v>120</v>
      </c>
      <c r="U4" s="7" t="s">
        <v>121</v>
      </c>
      <c r="V4" s="7" t="s">
        <v>122</v>
      </c>
      <c r="W4" s="7" t="str">
        <f>"317600"</f>
        <v>317600</v>
      </c>
      <c r="X4" s="5"/>
      <c r="Y4" s="5"/>
    </row>
    <row r="5" spans="1:25" ht="12.75" customHeight="1">
      <c r="A5" s="7" t="s">
        <v>128</v>
      </c>
      <c r="B5" s="8" t="s">
        <v>531</v>
      </c>
      <c r="C5" s="7">
        <v>1</v>
      </c>
      <c r="D5" s="8" t="s">
        <v>528</v>
      </c>
      <c r="E5" s="9" t="s">
        <v>538</v>
      </c>
      <c r="F5" s="7" t="s">
        <v>29</v>
      </c>
      <c r="G5" s="7" t="s">
        <v>124</v>
      </c>
      <c r="H5" s="7" t="str">
        <f>"574321734474800795"</f>
        <v>574321734474800795</v>
      </c>
      <c r="I5" s="8" t="s">
        <v>525</v>
      </c>
      <c r="J5" s="8" t="s">
        <v>526</v>
      </c>
      <c r="K5" s="10" t="s">
        <v>527</v>
      </c>
      <c r="L5" s="5">
        <v>12</v>
      </c>
      <c r="M5" s="5">
        <v>12</v>
      </c>
      <c r="N5" s="5">
        <v>0</v>
      </c>
      <c r="O5" s="7" t="s">
        <v>125</v>
      </c>
      <c r="P5" s="20" t="str">
        <f>"17782833957"</f>
        <v>17782833957</v>
      </c>
      <c r="Q5" s="4"/>
      <c r="R5" s="8" t="s">
        <v>524</v>
      </c>
      <c r="S5" s="7" t="s">
        <v>113</v>
      </c>
      <c r="T5" s="7" t="s">
        <v>114</v>
      </c>
      <c r="U5" s="7" t="s">
        <v>126</v>
      </c>
      <c r="V5" s="7" t="s">
        <v>127</v>
      </c>
      <c r="W5" s="7" t="str">
        <f>"000000"</f>
        <v>000000</v>
      </c>
      <c r="X5" s="5"/>
      <c r="Y5" s="5"/>
    </row>
    <row r="6" spans="1:25" ht="12.75" customHeight="1">
      <c r="A6" s="7" t="s">
        <v>129</v>
      </c>
      <c r="B6" s="8" t="s">
        <v>531</v>
      </c>
      <c r="C6" s="7">
        <v>1</v>
      </c>
      <c r="D6" s="8" t="s">
        <v>528</v>
      </c>
      <c r="E6" s="9" t="s">
        <v>539</v>
      </c>
      <c r="F6" s="7"/>
      <c r="G6" s="7"/>
      <c r="H6" s="7"/>
      <c r="I6" s="8"/>
      <c r="J6" s="8"/>
      <c r="K6" s="10"/>
      <c r="L6" s="5"/>
      <c r="M6" s="5"/>
      <c r="N6" s="5"/>
      <c r="O6" s="7"/>
      <c r="P6" s="20"/>
      <c r="Q6" s="11"/>
      <c r="R6" s="8"/>
      <c r="S6" s="7"/>
      <c r="T6" s="7"/>
      <c r="U6" s="7"/>
      <c r="V6" s="7"/>
      <c r="W6" s="7"/>
      <c r="X6" s="5"/>
      <c r="Y6" s="5"/>
    </row>
    <row r="7" spans="1:25" ht="12.75" customHeight="1">
      <c r="A7" s="7" t="s">
        <v>136</v>
      </c>
      <c r="B7" s="8" t="s">
        <v>531</v>
      </c>
      <c r="C7" s="7">
        <v>1</v>
      </c>
      <c r="D7" s="8" t="s">
        <v>528</v>
      </c>
      <c r="E7" s="9" t="s">
        <v>540</v>
      </c>
      <c r="F7" s="7" t="s">
        <v>30</v>
      </c>
      <c r="G7" s="7" t="s">
        <v>130</v>
      </c>
      <c r="H7" s="7" t="str">
        <f>"743909571208519933"</f>
        <v>743909571208519933</v>
      </c>
      <c r="I7" s="8" t="s">
        <v>525</v>
      </c>
      <c r="J7" s="8" t="s">
        <v>526</v>
      </c>
      <c r="K7" s="10" t="s">
        <v>527</v>
      </c>
      <c r="L7" s="5">
        <v>12</v>
      </c>
      <c r="M7" s="5">
        <v>12</v>
      </c>
      <c r="N7" s="5">
        <v>0</v>
      </c>
      <c r="O7" s="7" t="s">
        <v>131</v>
      </c>
      <c r="P7" s="20" t="str">
        <f>"18375074342"</f>
        <v>18375074342</v>
      </c>
      <c r="Q7" s="12" t="s">
        <v>576</v>
      </c>
      <c r="R7" s="8" t="s">
        <v>524</v>
      </c>
      <c r="S7" s="7" t="s">
        <v>132</v>
      </c>
      <c r="T7" s="7" t="s">
        <v>133</v>
      </c>
      <c r="U7" s="7" t="s">
        <v>134</v>
      </c>
      <c r="V7" s="7" t="s">
        <v>135</v>
      </c>
      <c r="W7" s="7" t="str">
        <f>"000000"</f>
        <v>000000</v>
      </c>
      <c r="X7" s="5"/>
      <c r="Y7" s="5"/>
    </row>
    <row r="8" spans="1:25" ht="12.75" customHeight="1">
      <c r="A8" s="7" t="s">
        <v>143</v>
      </c>
      <c r="B8" s="8" t="s">
        <v>531</v>
      </c>
      <c r="C8" s="7">
        <v>1</v>
      </c>
      <c r="D8" s="8" t="s">
        <v>528</v>
      </c>
      <c r="E8" s="9" t="s">
        <v>541</v>
      </c>
      <c r="F8" s="7" t="s">
        <v>31</v>
      </c>
      <c r="G8" s="7" t="s">
        <v>137</v>
      </c>
      <c r="H8" s="7" t="str">
        <f>"743510370192598240"</f>
        <v>743510370192598240</v>
      </c>
      <c r="I8" s="8" t="s">
        <v>525</v>
      </c>
      <c r="J8" s="8" t="s">
        <v>526</v>
      </c>
      <c r="K8" s="10" t="s">
        <v>527</v>
      </c>
      <c r="L8" s="5">
        <v>10</v>
      </c>
      <c r="M8" s="5">
        <v>10</v>
      </c>
      <c r="N8" s="5">
        <v>0</v>
      </c>
      <c r="O8" s="7" t="s">
        <v>138</v>
      </c>
      <c r="P8" s="20" t="str">
        <f>"18320499893"</f>
        <v>18320499893</v>
      </c>
      <c r="Q8" s="4"/>
      <c r="R8" s="8" t="s">
        <v>524</v>
      </c>
      <c r="S8" s="7" t="s">
        <v>139</v>
      </c>
      <c r="T8" s="7" t="s">
        <v>140</v>
      </c>
      <c r="U8" s="7" t="s">
        <v>141</v>
      </c>
      <c r="V8" s="7" t="s">
        <v>142</v>
      </c>
      <c r="W8" s="7" t="str">
        <f>"524002"</f>
        <v>524002</v>
      </c>
      <c r="X8" s="5"/>
      <c r="Y8" s="5"/>
    </row>
    <row r="9" spans="1:25" ht="12.75" customHeight="1">
      <c r="A9" s="7" t="s">
        <v>149</v>
      </c>
      <c r="B9" s="8" t="s">
        <v>531</v>
      </c>
      <c r="C9" s="7">
        <v>1</v>
      </c>
      <c r="D9" s="8" t="s">
        <v>528</v>
      </c>
      <c r="E9" s="9" t="s">
        <v>542</v>
      </c>
      <c r="F9" s="7" t="s">
        <v>32</v>
      </c>
      <c r="G9" s="7" t="s">
        <v>144</v>
      </c>
      <c r="H9" s="7" t="str">
        <f>"743244739771833458"</f>
        <v>743244739771833458</v>
      </c>
      <c r="I9" s="8" t="s">
        <v>525</v>
      </c>
      <c r="J9" s="8" t="s">
        <v>526</v>
      </c>
      <c r="K9" s="10" t="s">
        <v>527</v>
      </c>
      <c r="L9" s="5">
        <v>10</v>
      </c>
      <c r="M9" s="5">
        <v>10</v>
      </c>
      <c r="N9" s="5">
        <v>0</v>
      </c>
      <c r="O9" s="14" t="s">
        <v>578</v>
      </c>
      <c r="P9" s="20" t="str">
        <f>"15930954212"</f>
        <v>15930954212</v>
      </c>
      <c r="Q9" s="12" t="s">
        <v>577</v>
      </c>
      <c r="R9" s="8" t="s">
        <v>524</v>
      </c>
      <c r="S9" s="7" t="s">
        <v>145</v>
      </c>
      <c r="T9" s="7" t="s">
        <v>146</v>
      </c>
      <c r="U9" s="7" t="s">
        <v>147</v>
      </c>
      <c r="V9" s="7" t="s">
        <v>148</v>
      </c>
      <c r="W9" s="7" t="str">
        <f>"000000"</f>
        <v>000000</v>
      </c>
      <c r="X9" s="5"/>
      <c r="Y9" s="5"/>
    </row>
    <row r="10" spans="1:25" ht="12.75" customHeight="1">
      <c r="A10" s="7" t="s">
        <v>156</v>
      </c>
      <c r="B10" s="8" t="s">
        <v>531</v>
      </c>
      <c r="C10" s="7">
        <v>1</v>
      </c>
      <c r="D10" s="8" t="s">
        <v>528</v>
      </c>
      <c r="E10" s="9" t="s">
        <v>543</v>
      </c>
      <c r="F10" s="7" t="s">
        <v>33</v>
      </c>
      <c r="G10" s="7" t="s">
        <v>150</v>
      </c>
      <c r="H10" s="7" t="str">
        <f>"742992929938421663"</f>
        <v>742992929938421663</v>
      </c>
      <c r="I10" s="8" t="s">
        <v>525</v>
      </c>
      <c r="J10" s="8" t="s">
        <v>526</v>
      </c>
      <c r="K10" s="10" t="s">
        <v>527</v>
      </c>
      <c r="L10" s="5">
        <v>12</v>
      </c>
      <c r="M10" s="5">
        <v>12</v>
      </c>
      <c r="N10" s="5">
        <v>0</v>
      </c>
      <c r="O10" s="7" t="s">
        <v>151</v>
      </c>
      <c r="P10" s="20" t="str">
        <f>"15607489220"</f>
        <v>15607489220</v>
      </c>
      <c r="Q10" s="12" t="s">
        <v>579</v>
      </c>
      <c r="R10" s="8" t="s">
        <v>524</v>
      </c>
      <c r="S10" s="7" t="s">
        <v>152</v>
      </c>
      <c r="T10" s="7" t="s">
        <v>153</v>
      </c>
      <c r="U10" s="7" t="s">
        <v>154</v>
      </c>
      <c r="V10" s="7" t="s">
        <v>155</v>
      </c>
      <c r="W10" s="7" t="str">
        <f>"000000"</f>
        <v>000000</v>
      </c>
      <c r="X10" s="5"/>
      <c r="Y10" s="5"/>
    </row>
    <row r="11" spans="1:25" ht="12.75" customHeight="1">
      <c r="A11" s="7" t="s">
        <v>117</v>
      </c>
      <c r="B11" s="8" t="s">
        <v>529</v>
      </c>
      <c r="C11" s="7">
        <v>1</v>
      </c>
      <c r="D11" s="8" t="s">
        <v>528</v>
      </c>
      <c r="E11" s="9" t="s">
        <v>536</v>
      </c>
      <c r="F11" s="7" t="s">
        <v>34</v>
      </c>
      <c r="G11" s="7" t="s">
        <v>157</v>
      </c>
      <c r="H11" s="7" t="str">
        <f>"742905795947917672"</f>
        <v>742905795947917672</v>
      </c>
      <c r="I11" s="8" t="s">
        <v>525</v>
      </c>
      <c r="J11" s="8" t="s">
        <v>526</v>
      </c>
      <c r="K11" s="10" t="s">
        <v>527</v>
      </c>
      <c r="L11" s="5">
        <v>9</v>
      </c>
      <c r="M11" s="5">
        <v>9</v>
      </c>
      <c r="N11" s="5">
        <v>0</v>
      </c>
      <c r="O11" s="7" t="s">
        <v>158</v>
      </c>
      <c r="P11" s="20" t="str">
        <f>"15895059237"</f>
        <v>15895059237</v>
      </c>
      <c r="Q11" s="12" t="s">
        <v>580</v>
      </c>
      <c r="R11" s="8" t="s">
        <v>524</v>
      </c>
      <c r="S11" s="7" t="s">
        <v>113</v>
      </c>
      <c r="T11" s="7" t="s">
        <v>159</v>
      </c>
      <c r="U11" s="7" t="s">
        <v>160</v>
      </c>
      <c r="V11" s="7" t="s">
        <v>161</v>
      </c>
      <c r="W11" s="7" t="str">
        <f>"213002"</f>
        <v>213002</v>
      </c>
      <c r="X11" s="5"/>
      <c r="Y11" s="5"/>
    </row>
    <row r="12" spans="1:25" ht="12.75" customHeight="1">
      <c r="A12" s="7" t="s">
        <v>143</v>
      </c>
      <c r="B12" s="8" t="s">
        <v>531</v>
      </c>
      <c r="C12" s="7">
        <v>1</v>
      </c>
      <c r="D12" s="8" t="s">
        <v>528</v>
      </c>
      <c r="E12" s="9" t="s">
        <v>541</v>
      </c>
      <c r="F12" s="7" t="s">
        <v>35</v>
      </c>
      <c r="G12" s="7" t="s">
        <v>162</v>
      </c>
      <c r="H12" s="7" t="str">
        <f>"580662093523453903"</f>
        <v>580662093523453903</v>
      </c>
      <c r="I12" s="8" t="s">
        <v>525</v>
      </c>
      <c r="J12" s="8" t="s">
        <v>526</v>
      </c>
      <c r="K12" s="10" t="s">
        <v>527</v>
      </c>
      <c r="L12" s="5">
        <v>20</v>
      </c>
      <c r="M12" s="5">
        <v>20</v>
      </c>
      <c r="N12" s="5">
        <v>0</v>
      </c>
      <c r="O12" s="7" t="s">
        <v>163</v>
      </c>
      <c r="P12" s="20" t="str">
        <f>"18597805480"</f>
        <v>18597805480</v>
      </c>
      <c r="Q12" s="12" t="s">
        <v>581</v>
      </c>
      <c r="R12" s="8" t="s">
        <v>524</v>
      </c>
      <c r="S12" s="7" t="s">
        <v>152</v>
      </c>
      <c r="T12" s="7" t="s">
        <v>164</v>
      </c>
      <c r="U12" s="7" t="s">
        <v>165</v>
      </c>
      <c r="V12" s="7" t="s">
        <v>166</v>
      </c>
      <c r="W12" s="7" t="str">
        <f>"000000"</f>
        <v>000000</v>
      </c>
      <c r="X12" s="5"/>
      <c r="Y12" s="5"/>
    </row>
    <row r="13" spans="1:25" ht="12.75" customHeight="1">
      <c r="A13" s="7" t="s">
        <v>143</v>
      </c>
      <c r="B13" s="8" t="s">
        <v>531</v>
      </c>
      <c r="C13" s="7">
        <v>1</v>
      </c>
      <c r="D13" s="8" t="s">
        <v>528</v>
      </c>
      <c r="E13" s="9" t="s">
        <v>541</v>
      </c>
      <c r="F13" s="7"/>
      <c r="G13" s="7"/>
      <c r="H13" s="7"/>
      <c r="I13" s="8"/>
      <c r="J13" s="8"/>
      <c r="K13" s="10"/>
      <c r="L13" s="5"/>
      <c r="M13" s="5"/>
      <c r="N13" s="5"/>
      <c r="O13" s="7"/>
      <c r="P13" s="20"/>
      <c r="Q13" s="11"/>
      <c r="R13" s="8"/>
      <c r="S13" s="7"/>
      <c r="T13" s="7"/>
      <c r="U13" s="7"/>
      <c r="V13" s="7"/>
      <c r="W13" s="7"/>
      <c r="X13" s="5"/>
      <c r="Y13" s="5"/>
    </row>
    <row r="14" spans="1:25" ht="12.75" customHeight="1">
      <c r="A14" s="7" t="s">
        <v>143</v>
      </c>
      <c r="B14" s="8" t="s">
        <v>531</v>
      </c>
      <c r="C14" s="7">
        <v>1</v>
      </c>
      <c r="D14" s="8" t="s">
        <v>528</v>
      </c>
      <c r="E14" s="9" t="s">
        <v>541</v>
      </c>
      <c r="F14" s="7" t="s">
        <v>36</v>
      </c>
      <c r="G14" s="7" t="s">
        <v>167</v>
      </c>
      <c r="H14" s="7" t="str">
        <f>"742411233775767781"</f>
        <v>742411233775767781</v>
      </c>
      <c r="I14" s="8" t="s">
        <v>525</v>
      </c>
      <c r="J14" s="8" t="s">
        <v>526</v>
      </c>
      <c r="K14" s="10" t="s">
        <v>527</v>
      </c>
      <c r="L14" s="5">
        <v>10</v>
      </c>
      <c r="M14" s="5">
        <v>10</v>
      </c>
      <c r="N14" s="5">
        <v>0</v>
      </c>
      <c r="O14" s="14" t="s">
        <v>583</v>
      </c>
      <c r="P14" s="20" t="str">
        <f>"15692162128"</f>
        <v>15692162128</v>
      </c>
      <c r="Q14" s="12" t="s">
        <v>582</v>
      </c>
      <c r="R14" s="8" t="s">
        <v>524</v>
      </c>
      <c r="S14" s="7" t="s">
        <v>168</v>
      </c>
      <c r="T14" s="7" t="s">
        <v>169</v>
      </c>
      <c r="U14" s="7" t="s">
        <v>170</v>
      </c>
      <c r="V14" s="7" t="s">
        <v>171</v>
      </c>
      <c r="W14" s="7" t="str">
        <f>"000000"</f>
        <v>000000</v>
      </c>
      <c r="X14" s="5"/>
      <c r="Y14" s="5"/>
    </row>
    <row r="15" spans="1:25" ht="12.75" customHeight="1">
      <c r="A15" s="7" t="s">
        <v>156</v>
      </c>
      <c r="B15" s="8" t="s">
        <v>531</v>
      </c>
      <c r="C15" s="7">
        <v>1</v>
      </c>
      <c r="D15" s="8" t="s">
        <v>528</v>
      </c>
      <c r="E15" s="9" t="s">
        <v>543</v>
      </c>
      <c r="F15" s="7" t="s">
        <v>37</v>
      </c>
      <c r="G15" s="7" t="s">
        <v>172</v>
      </c>
      <c r="H15" s="7" t="str">
        <f>"741856160488200230"</f>
        <v>741856160488200230</v>
      </c>
      <c r="I15" s="8" t="s">
        <v>525</v>
      </c>
      <c r="J15" s="8" t="s">
        <v>526</v>
      </c>
      <c r="K15" s="10" t="s">
        <v>527</v>
      </c>
      <c r="L15" s="5">
        <v>12</v>
      </c>
      <c r="M15" s="5">
        <v>12</v>
      </c>
      <c r="N15" s="5">
        <v>0</v>
      </c>
      <c r="O15" s="7" t="s">
        <v>173</v>
      </c>
      <c r="P15" s="20" t="str">
        <f>"18810822597"</f>
        <v>18810822597</v>
      </c>
      <c r="Q15" s="12" t="s">
        <v>584</v>
      </c>
      <c r="R15" s="8" t="s">
        <v>524</v>
      </c>
      <c r="S15" s="7" t="s">
        <v>174</v>
      </c>
      <c r="T15" s="7" t="s">
        <v>175</v>
      </c>
      <c r="U15" s="7" t="s">
        <v>176</v>
      </c>
      <c r="V15" s="7" t="s">
        <v>177</v>
      </c>
      <c r="W15" s="7" t="str">
        <f>"000000"</f>
        <v>000000</v>
      </c>
      <c r="X15" s="5"/>
      <c r="Y15" s="5"/>
    </row>
    <row r="16" spans="1:25" ht="12.75" customHeight="1">
      <c r="A16" s="7" t="s">
        <v>143</v>
      </c>
      <c r="B16" s="8" t="s">
        <v>531</v>
      </c>
      <c r="C16" s="7">
        <v>1</v>
      </c>
      <c r="D16" s="8" t="s">
        <v>528</v>
      </c>
      <c r="E16" s="9" t="s">
        <v>541</v>
      </c>
      <c r="F16" s="7" t="s">
        <v>38</v>
      </c>
      <c r="G16" s="7" t="s">
        <v>178</v>
      </c>
      <c r="H16" s="7" t="str">
        <f>"741571680434478958"</f>
        <v>741571680434478958</v>
      </c>
      <c r="I16" s="8" t="s">
        <v>525</v>
      </c>
      <c r="J16" s="8" t="s">
        <v>526</v>
      </c>
      <c r="K16" s="10" t="s">
        <v>527</v>
      </c>
      <c r="L16" s="5">
        <v>10</v>
      </c>
      <c r="M16" s="5">
        <v>10</v>
      </c>
      <c r="N16" s="5">
        <v>0</v>
      </c>
      <c r="O16" s="7" t="s">
        <v>179</v>
      </c>
      <c r="P16" s="20" t="str">
        <f>"18606061402"</f>
        <v>18606061402</v>
      </c>
      <c r="Q16" s="12" t="s">
        <v>585</v>
      </c>
      <c r="R16" s="8" t="s">
        <v>524</v>
      </c>
      <c r="S16" s="7" t="s">
        <v>180</v>
      </c>
      <c r="T16" s="7" t="s">
        <v>181</v>
      </c>
      <c r="U16" s="7" t="s">
        <v>182</v>
      </c>
      <c r="V16" s="7" t="s">
        <v>183</v>
      </c>
      <c r="W16" s="7" t="str">
        <f>"350007"</f>
        <v>350007</v>
      </c>
      <c r="X16" s="5"/>
      <c r="Y16" s="5"/>
    </row>
    <row r="17" spans="1:25" ht="12.75" customHeight="1">
      <c r="A17" s="7" t="s">
        <v>190</v>
      </c>
      <c r="B17" s="8" t="s">
        <v>531</v>
      </c>
      <c r="C17" s="7">
        <v>1</v>
      </c>
      <c r="D17" s="8" t="s">
        <v>528</v>
      </c>
      <c r="E17" s="9" t="s">
        <v>544</v>
      </c>
      <c r="F17" s="7" t="s">
        <v>39</v>
      </c>
      <c r="G17" s="7" t="s">
        <v>184</v>
      </c>
      <c r="H17" s="7" t="str">
        <f>"741646786482855063"</f>
        <v>741646786482855063</v>
      </c>
      <c r="I17" s="8" t="s">
        <v>525</v>
      </c>
      <c r="J17" s="8" t="s">
        <v>526</v>
      </c>
      <c r="K17" s="10" t="s">
        <v>527</v>
      </c>
      <c r="L17" s="5">
        <v>10</v>
      </c>
      <c r="M17" s="5">
        <v>10</v>
      </c>
      <c r="N17" s="5">
        <v>0</v>
      </c>
      <c r="O17" s="7" t="s">
        <v>185</v>
      </c>
      <c r="P17" s="20" t="str">
        <f>"13581987816"</f>
        <v>13581987816</v>
      </c>
      <c r="Q17" s="2"/>
      <c r="R17" s="8" t="s">
        <v>524</v>
      </c>
      <c r="S17" s="7" t="s">
        <v>186</v>
      </c>
      <c r="T17" s="7" t="s">
        <v>187</v>
      </c>
      <c r="U17" s="7" t="s">
        <v>188</v>
      </c>
      <c r="V17" s="7" t="s">
        <v>189</v>
      </c>
      <c r="W17" s="7" t="str">
        <f>"100071"</f>
        <v>100071</v>
      </c>
      <c r="X17" s="5"/>
      <c r="Y17" s="5"/>
    </row>
    <row r="18" spans="1:25" ht="12.75" customHeight="1">
      <c r="A18" s="7" t="s">
        <v>143</v>
      </c>
      <c r="B18" s="8" t="s">
        <v>531</v>
      </c>
      <c r="C18" s="7">
        <v>1</v>
      </c>
      <c r="D18" s="8" t="s">
        <v>528</v>
      </c>
      <c r="E18" s="9" t="s">
        <v>541</v>
      </c>
      <c r="F18" s="7" t="s">
        <v>40</v>
      </c>
      <c r="G18" s="7" t="s">
        <v>191</v>
      </c>
      <c r="H18" s="7" t="str">
        <f>"741578401866485428"</f>
        <v>741578401866485428</v>
      </c>
      <c r="I18" s="8" t="s">
        <v>525</v>
      </c>
      <c r="J18" s="8" t="s">
        <v>526</v>
      </c>
      <c r="K18" s="10" t="s">
        <v>527</v>
      </c>
      <c r="L18" s="5">
        <v>10</v>
      </c>
      <c r="M18" s="5">
        <v>10</v>
      </c>
      <c r="N18" s="5">
        <v>0</v>
      </c>
      <c r="O18" s="7" t="s">
        <v>192</v>
      </c>
      <c r="P18" s="20" t="str">
        <f>"13758110875"</f>
        <v>13758110875</v>
      </c>
      <c r="Q18" s="12" t="s">
        <v>586</v>
      </c>
      <c r="R18" s="8" t="s">
        <v>524</v>
      </c>
      <c r="S18" s="7" t="s">
        <v>119</v>
      </c>
      <c r="T18" s="7" t="s">
        <v>193</v>
      </c>
      <c r="U18" s="7" t="s">
        <v>194</v>
      </c>
      <c r="V18" s="7" t="s">
        <v>195</v>
      </c>
      <c r="W18" s="7" t="str">
        <f>"310006"</f>
        <v>310006</v>
      </c>
      <c r="X18" s="5"/>
      <c r="Y18" s="5"/>
    </row>
    <row r="19" spans="1:25" ht="12.75" customHeight="1">
      <c r="A19" s="7" t="s">
        <v>190</v>
      </c>
      <c r="B19" s="8" t="s">
        <v>531</v>
      </c>
      <c r="C19" s="7">
        <v>1</v>
      </c>
      <c r="D19" s="8" t="s">
        <v>528</v>
      </c>
      <c r="E19" s="9" t="s">
        <v>544</v>
      </c>
      <c r="F19" s="7" t="s">
        <v>41</v>
      </c>
      <c r="G19" s="7" t="s">
        <v>196</v>
      </c>
      <c r="H19" s="7" t="str">
        <f>"741415680168850319"</f>
        <v>741415680168850319</v>
      </c>
      <c r="I19" s="8" t="s">
        <v>525</v>
      </c>
      <c r="J19" s="8" t="s">
        <v>526</v>
      </c>
      <c r="K19" s="10" t="s">
        <v>527</v>
      </c>
      <c r="L19" s="5">
        <v>10</v>
      </c>
      <c r="M19" s="5">
        <v>10</v>
      </c>
      <c r="N19" s="5">
        <v>0</v>
      </c>
      <c r="O19" s="7" t="s">
        <v>197</v>
      </c>
      <c r="P19" s="20" t="str">
        <f>"15103882850"</f>
        <v>15103882850</v>
      </c>
      <c r="Q19" s="12" t="s">
        <v>625</v>
      </c>
      <c r="R19" s="8" t="s">
        <v>524</v>
      </c>
      <c r="S19" s="7" t="s">
        <v>198</v>
      </c>
      <c r="T19" s="7" t="s">
        <v>199</v>
      </c>
      <c r="U19" s="7" t="s">
        <v>200</v>
      </c>
      <c r="V19" s="7" t="s">
        <v>201</v>
      </c>
      <c r="W19" s="7" t="str">
        <f>"463000"</f>
        <v>463000</v>
      </c>
      <c r="X19" s="5"/>
      <c r="Y19" s="5"/>
    </row>
    <row r="20" spans="1:25" ht="12.75" customHeight="1">
      <c r="A20" s="7" t="s">
        <v>190</v>
      </c>
      <c r="B20" s="8" t="s">
        <v>531</v>
      </c>
      <c r="C20" s="7">
        <v>1</v>
      </c>
      <c r="D20" s="8" t="s">
        <v>528</v>
      </c>
      <c r="E20" s="9" t="s">
        <v>544</v>
      </c>
      <c r="F20" s="7" t="s">
        <v>42</v>
      </c>
      <c r="G20" s="7" t="s">
        <v>202</v>
      </c>
      <c r="H20" s="7" t="str">
        <f>"573368005552552695"</f>
        <v>573368005552552695</v>
      </c>
      <c r="I20" s="8" t="s">
        <v>525</v>
      </c>
      <c r="J20" s="8" t="s">
        <v>526</v>
      </c>
      <c r="K20" s="10" t="s">
        <v>527</v>
      </c>
      <c r="L20" s="5">
        <v>10</v>
      </c>
      <c r="M20" s="5">
        <v>10</v>
      </c>
      <c r="N20" s="5">
        <v>0</v>
      </c>
      <c r="O20" s="7" t="s">
        <v>203</v>
      </c>
      <c r="P20" s="20" t="str">
        <f>"13146368001"</f>
        <v>13146368001</v>
      </c>
      <c r="Q20" s="2"/>
      <c r="R20" s="8" t="s">
        <v>524</v>
      </c>
      <c r="S20" s="7" t="s">
        <v>186</v>
      </c>
      <c r="T20" s="7" t="s">
        <v>187</v>
      </c>
      <c r="U20" s="7" t="s">
        <v>204</v>
      </c>
      <c r="V20" s="7" t="s">
        <v>205</v>
      </c>
      <c r="W20" s="7" t="str">
        <f>"100011"</f>
        <v>100011</v>
      </c>
      <c r="X20" s="5"/>
      <c r="Y20" s="5"/>
    </row>
    <row r="21" spans="1:25" ht="12.75" customHeight="1">
      <c r="A21" s="7" t="s">
        <v>143</v>
      </c>
      <c r="B21" s="8" t="s">
        <v>531</v>
      </c>
      <c r="C21" s="7">
        <v>1</v>
      </c>
      <c r="D21" s="8" t="s">
        <v>528</v>
      </c>
      <c r="E21" s="9" t="s">
        <v>541</v>
      </c>
      <c r="F21" s="7" t="s">
        <v>43</v>
      </c>
      <c r="G21" s="7" t="s">
        <v>206</v>
      </c>
      <c r="H21" s="7" t="str">
        <f>"741333411765971942"</f>
        <v>741333411765971942</v>
      </c>
      <c r="I21" s="8" t="s">
        <v>525</v>
      </c>
      <c r="J21" s="8" t="s">
        <v>526</v>
      </c>
      <c r="K21" s="10" t="s">
        <v>527</v>
      </c>
      <c r="L21" s="5">
        <v>10</v>
      </c>
      <c r="M21" s="5">
        <v>10</v>
      </c>
      <c r="N21" s="5">
        <v>0</v>
      </c>
      <c r="O21" s="7" t="s">
        <v>207</v>
      </c>
      <c r="P21" s="20" t="str">
        <f>"18963141368"</f>
        <v>18963141368</v>
      </c>
      <c r="Q21" s="12" t="s">
        <v>626</v>
      </c>
      <c r="R21" s="8" t="s">
        <v>524</v>
      </c>
      <c r="S21" s="7" t="s">
        <v>174</v>
      </c>
      <c r="T21" s="7" t="s">
        <v>208</v>
      </c>
      <c r="U21" s="7" t="s">
        <v>209</v>
      </c>
      <c r="V21" s="7" t="s">
        <v>210</v>
      </c>
      <c r="W21" s="7" t="str">
        <f>"000000"</f>
        <v>000000</v>
      </c>
      <c r="X21" s="5"/>
      <c r="Y21" s="5"/>
    </row>
    <row r="22" spans="1:25" ht="12.75" customHeight="1">
      <c r="A22" s="7" t="s">
        <v>143</v>
      </c>
      <c r="B22" s="8" t="s">
        <v>531</v>
      </c>
      <c r="C22" s="7">
        <v>1</v>
      </c>
      <c r="D22" s="8" t="s">
        <v>528</v>
      </c>
      <c r="E22" s="9" t="s">
        <v>541</v>
      </c>
      <c r="F22" s="7" t="s">
        <v>44</v>
      </c>
      <c r="G22" s="7" t="s">
        <v>211</v>
      </c>
      <c r="H22" s="7" t="str">
        <f>"573341542332904095"</f>
        <v>573341542332904095</v>
      </c>
      <c r="I22" s="8" t="s">
        <v>525</v>
      </c>
      <c r="J22" s="8" t="s">
        <v>526</v>
      </c>
      <c r="K22" s="10" t="s">
        <v>527</v>
      </c>
      <c r="L22" s="5">
        <v>10</v>
      </c>
      <c r="M22" s="5">
        <v>10</v>
      </c>
      <c r="N22" s="5">
        <v>0</v>
      </c>
      <c r="O22" s="7" t="s">
        <v>212</v>
      </c>
      <c r="P22" s="20" t="str">
        <f>"15827113347"</f>
        <v>15827113347</v>
      </c>
      <c r="Q22" s="12" t="s">
        <v>627</v>
      </c>
      <c r="R22" s="8" t="s">
        <v>524</v>
      </c>
      <c r="S22" s="7" t="s">
        <v>213</v>
      </c>
      <c r="T22" s="7" t="s">
        <v>214</v>
      </c>
      <c r="U22" s="7" t="s">
        <v>215</v>
      </c>
      <c r="V22" s="7" t="s">
        <v>216</v>
      </c>
      <c r="W22" s="7" t="str">
        <f>"430080"</f>
        <v>430080</v>
      </c>
      <c r="X22" s="5"/>
      <c r="Y22" s="5"/>
    </row>
    <row r="23" spans="1:25" ht="12.75" customHeight="1">
      <c r="A23" s="7" t="s">
        <v>223</v>
      </c>
      <c r="B23" s="8" t="s">
        <v>532</v>
      </c>
      <c r="C23" s="7">
        <v>1</v>
      </c>
      <c r="D23" s="8" t="s">
        <v>528</v>
      </c>
      <c r="E23" s="9" t="s">
        <v>545</v>
      </c>
      <c r="F23" s="7" t="s">
        <v>45</v>
      </c>
      <c r="G23" s="7" t="s">
        <v>217</v>
      </c>
      <c r="H23" s="7" t="str">
        <f>"740713825746183956"</f>
        <v>740713825746183956</v>
      </c>
      <c r="I23" s="8" t="s">
        <v>525</v>
      </c>
      <c r="J23" s="8" t="s">
        <v>526</v>
      </c>
      <c r="K23" s="10" t="s">
        <v>527</v>
      </c>
      <c r="L23" s="5">
        <v>13</v>
      </c>
      <c r="M23" s="5">
        <v>13</v>
      </c>
      <c r="N23" s="5">
        <v>0</v>
      </c>
      <c r="O23" s="7" t="s">
        <v>218</v>
      </c>
      <c r="P23" s="20" t="str">
        <f>"17623014731"</f>
        <v>17623014731</v>
      </c>
      <c r="Q23" s="12" t="s">
        <v>619</v>
      </c>
      <c r="R23" s="8" t="s">
        <v>524</v>
      </c>
      <c r="S23" s="7" t="s">
        <v>219</v>
      </c>
      <c r="T23" s="7" t="s">
        <v>220</v>
      </c>
      <c r="U23" s="7" t="s">
        <v>221</v>
      </c>
      <c r="V23" s="7" t="s">
        <v>222</v>
      </c>
      <c r="W23" s="7" t="str">
        <f aca="true" t="shared" si="0" ref="W23:W29">"000000"</f>
        <v>000000</v>
      </c>
      <c r="X23" s="5"/>
      <c r="Y23" s="5"/>
    </row>
    <row r="24" spans="1:25" s="3" customFormat="1" ht="12.75" customHeight="1">
      <c r="A24" s="7" t="s">
        <v>224</v>
      </c>
      <c r="B24" s="8" t="s">
        <v>533</v>
      </c>
      <c r="C24" s="7">
        <v>1</v>
      </c>
      <c r="D24" s="8" t="s">
        <v>528</v>
      </c>
      <c r="E24" s="12" t="s">
        <v>566</v>
      </c>
      <c r="F24" s="7"/>
      <c r="G24" s="7"/>
      <c r="H24" s="7"/>
      <c r="I24" s="8"/>
      <c r="J24" s="8"/>
      <c r="K24" s="10"/>
      <c r="L24" s="5"/>
      <c r="M24" s="5"/>
      <c r="N24" s="5"/>
      <c r="O24" s="7"/>
      <c r="P24" s="20"/>
      <c r="Q24" s="12"/>
      <c r="R24" s="8"/>
      <c r="S24" s="7"/>
      <c r="T24" s="7"/>
      <c r="U24" s="7"/>
      <c r="V24" s="7"/>
      <c r="W24" s="7"/>
      <c r="X24" s="5"/>
      <c r="Y24" s="5"/>
    </row>
    <row r="25" spans="1:25" ht="12.75" customHeight="1">
      <c r="A25" s="7" t="s">
        <v>190</v>
      </c>
      <c r="B25" s="8" t="s">
        <v>531</v>
      </c>
      <c r="C25" s="7">
        <v>1</v>
      </c>
      <c r="D25" s="8" t="s">
        <v>528</v>
      </c>
      <c r="E25" s="9" t="s">
        <v>544</v>
      </c>
      <c r="F25" s="7" t="s">
        <v>46</v>
      </c>
      <c r="G25" s="7" t="s">
        <v>225</v>
      </c>
      <c r="H25" s="7" t="str">
        <f>"573178151994695291"</f>
        <v>573178151994695291</v>
      </c>
      <c r="I25" s="8" t="s">
        <v>525</v>
      </c>
      <c r="J25" s="8" t="s">
        <v>526</v>
      </c>
      <c r="K25" s="10" t="s">
        <v>527</v>
      </c>
      <c r="L25" s="5">
        <v>10</v>
      </c>
      <c r="M25" s="5">
        <v>10</v>
      </c>
      <c r="N25" s="5">
        <v>0</v>
      </c>
      <c r="O25" s="7" t="s">
        <v>226</v>
      </c>
      <c r="P25" s="20" t="str">
        <f>"18608522015"</f>
        <v>18608522015</v>
      </c>
      <c r="Q25" s="12" t="s">
        <v>620</v>
      </c>
      <c r="R25" s="8" t="s">
        <v>524</v>
      </c>
      <c r="S25" s="7" t="s">
        <v>132</v>
      </c>
      <c r="T25" s="7" t="s">
        <v>133</v>
      </c>
      <c r="U25" s="7" t="s">
        <v>227</v>
      </c>
      <c r="V25" s="7" t="s">
        <v>228</v>
      </c>
      <c r="W25" s="7" t="str">
        <f t="shared" si="0"/>
        <v>000000</v>
      </c>
      <c r="X25" s="5"/>
      <c r="Y25" s="5"/>
    </row>
    <row r="26" spans="1:25" ht="12.75" customHeight="1">
      <c r="A26" s="7" t="s">
        <v>143</v>
      </c>
      <c r="B26" s="8" t="s">
        <v>531</v>
      </c>
      <c r="C26" s="7">
        <v>1</v>
      </c>
      <c r="D26" s="8" t="s">
        <v>528</v>
      </c>
      <c r="E26" s="9" t="s">
        <v>541</v>
      </c>
      <c r="F26" s="7" t="s">
        <v>47</v>
      </c>
      <c r="G26" s="7" t="s">
        <v>229</v>
      </c>
      <c r="H26" s="7" t="str">
        <f>"739869250434895539"</f>
        <v>739869250434895539</v>
      </c>
      <c r="I26" s="8" t="s">
        <v>525</v>
      </c>
      <c r="J26" s="8" t="s">
        <v>526</v>
      </c>
      <c r="K26" s="10" t="s">
        <v>527</v>
      </c>
      <c r="L26" s="5">
        <v>10</v>
      </c>
      <c r="M26" s="5">
        <v>10</v>
      </c>
      <c r="N26" s="5">
        <v>0</v>
      </c>
      <c r="O26" s="7" t="s">
        <v>230</v>
      </c>
      <c r="P26" s="20" t="str">
        <f>"18611251030"</f>
        <v>18611251030</v>
      </c>
      <c r="Q26" s="12" t="s">
        <v>628</v>
      </c>
      <c r="R26" s="8" t="s">
        <v>524</v>
      </c>
      <c r="S26" s="7" t="s">
        <v>186</v>
      </c>
      <c r="T26" s="7" t="s">
        <v>187</v>
      </c>
      <c r="U26" s="7" t="s">
        <v>204</v>
      </c>
      <c r="V26" s="7" t="s">
        <v>231</v>
      </c>
      <c r="W26" s="7" t="str">
        <f t="shared" si="0"/>
        <v>000000</v>
      </c>
      <c r="X26" s="5"/>
      <c r="Y26" s="5"/>
    </row>
    <row r="27" spans="1:25" ht="12.75" customHeight="1">
      <c r="A27" s="7" t="s">
        <v>190</v>
      </c>
      <c r="B27" s="8" t="s">
        <v>531</v>
      </c>
      <c r="C27" s="7">
        <v>1</v>
      </c>
      <c r="D27" s="8" t="s">
        <v>528</v>
      </c>
      <c r="E27" s="9" t="s">
        <v>544</v>
      </c>
      <c r="F27" s="7" t="s">
        <v>48</v>
      </c>
      <c r="G27" s="7" t="s">
        <v>232</v>
      </c>
      <c r="H27" s="7" t="str">
        <f>"739734465342688165"</f>
        <v>739734465342688165</v>
      </c>
      <c r="I27" s="8" t="s">
        <v>525</v>
      </c>
      <c r="J27" s="8" t="s">
        <v>526</v>
      </c>
      <c r="K27" s="10" t="s">
        <v>527</v>
      </c>
      <c r="L27" s="5">
        <v>10</v>
      </c>
      <c r="M27" s="5">
        <v>10</v>
      </c>
      <c r="N27" s="5">
        <v>0</v>
      </c>
      <c r="O27" s="7" t="s">
        <v>233</v>
      </c>
      <c r="P27" s="20" t="str">
        <f>"19856260868"</f>
        <v>19856260868</v>
      </c>
      <c r="Q27" s="12" t="s">
        <v>587</v>
      </c>
      <c r="R27" s="8" t="s">
        <v>524</v>
      </c>
      <c r="S27" s="7" t="s">
        <v>234</v>
      </c>
      <c r="T27" s="7" t="s">
        <v>235</v>
      </c>
      <c r="U27" s="7" t="s">
        <v>236</v>
      </c>
      <c r="V27" s="7" t="s">
        <v>237</v>
      </c>
      <c r="W27" s="7" t="str">
        <f t="shared" si="0"/>
        <v>000000</v>
      </c>
      <c r="X27" s="5"/>
      <c r="Y27" s="5"/>
    </row>
    <row r="28" spans="1:25" ht="12.75" customHeight="1">
      <c r="A28" s="7" t="s">
        <v>136</v>
      </c>
      <c r="B28" s="8" t="s">
        <v>531</v>
      </c>
      <c r="C28" s="7">
        <v>1</v>
      </c>
      <c r="D28" s="8" t="s">
        <v>528</v>
      </c>
      <c r="E28" s="9" t="s">
        <v>540</v>
      </c>
      <c r="F28" s="7" t="s">
        <v>49</v>
      </c>
      <c r="G28" s="7" t="s">
        <v>238</v>
      </c>
      <c r="H28" s="7" t="str">
        <f>"739622146041844324"</f>
        <v>739622146041844324</v>
      </c>
      <c r="I28" s="8" t="s">
        <v>525</v>
      </c>
      <c r="J28" s="8" t="s">
        <v>526</v>
      </c>
      <c r="K28" s="10" t="s">
        <v>527</v>
      </c>
      <c r="L28" s="5">
        <v>13</v>
      </c>
      <c r="M28" s="5">
        <v>13</v>
      </c>
      <c r="N28" s="5">
        <v>0</v>
      </c>
      <c r="O28" s="7" t="s">
        <v>239</v>
      </c>
      <c r="P28" s="20" t="str">
        <f>"15122610559"</f>
        <v>15122610559</v>
      </c>
      <c r="Q28" s="2"/>
      <c r="R28" s="8" t="s">
        <v>524</v>
      </c>
      <c r="S28" s="7" t="s">
        <v>240</v>
      </c>
      <c r="T28" s="7" t="s">
        <v>241</v>
      </c>
      <c r="U28" s="7" t="s">
        <v>242</v>
      </c>
      <c r="V28" s="7" t="s">
        <v>243</v>
      </c>
      <c r="W28" s="7" t="str">
        <f t="shared" si="0"/>
        <v>000000</v>
      </c>
      <c r="X28" s="5"/>
      <c r="Y28" s="5"/>
    </row>
    <row r="29" spans="1:25" ht="12.75" customHeight="1">
      <c r="A29" s="7" t="s">
        <v>190</v>
      </c>
      <c r="B29" s="8" t="s">
        <v>531</v>
      </c>
      <c r="C29" s="7">
        <v>1</v>
      </c>
      <c r="D29" s="8" t="s">
        <v>528</v>
      </c>
      <c r="E29" s="9" t="s">
        <v>544</v>
      </c>
      <c r="F29" s="7" t="s">
        <v>50</v>
      </c>
      <c r="G29" s="7" t="s">
        <v>244</v>
      </c>
      <c r="H29" s="7" t="str">
        <f>"739426592642419560"</f>
        <v>739426592642419560</v>
      </c>
      <c r="I29" s="8" t="s">
        <v>525</v>
      </c>
      <c r="J29" s="8" t="s">
        <v>526</v>
      </c>
      <c r="K29" s="10" t="s">
        <v>527</v>
      </c>
      <c r="L29" s="5">
        <v>15</v>
      </c>
      <c r="M29" s="5">
        <v>15</v>
      </c>
      <c r="N29" s="5">
        <v>0</v>
      </c>
      <c r="O29" s="7" t="s">
        <v>245</v>
      </c>
      <c r="P29" s="20" t="str">
        <f>"13855140368"</f>
        <v>13855140368</v>
      </c>
      <c r="Q29" s="2"/>
      <c r="R29" s="8" t="s">
        <v>524</v>
      </c>
      <c r="S29" s="7" t="s">
        <v>234</v>
      </c>
      <c r="T29" s="7" t="s">
        <v>246</v>
      </c>
      <c r="U29" s="7" t="s">
        <v>247</v>
      </c>
      <c r="V29" s="7" t="s">
        <v>248</v>
      </c>
      <c r="W29" s="7" t="str">
        <f t="shared" si="0"/>
        <v>000000</v>
      </c>
      <c r="X29" s="5"/>
      <c r="Y29" s="5"/>
    </row>
    <row r="30" spans="1:25" ht="12.75" customHeight="1">
      <c r="A30" s="7" t="s">
        <v>249</v>
      </c>
      <c r="B30" s="8" t="s">
        <v>531</v>
      </c>
      <c r="C30" s="7">
        <v>1</v>
      </c>
      <c r="D30" s="8" t="s">
        <v>528</v>
      </c>
      <c r="E30" s="9" t="s">
        <v>546</v>
      </c>
      <c r="F30" s="7"/>
      <c r="G30" s="7"/>
      <c r="H30" s="7"/>
      <c r="I30" s="8"/>
      <c r="J30" s="8"/>
      <c r="K30" s="10"/>
      <c r="L30" s="5"/>
      <c r="M30" s="5"/>
      <c r="N30" s="5"/>
      <c r="O30" s="7"/>
      <c r="P30" s="20"/>
      <c r="Q30" s="12"/>
      <c r="R30" s="8"/>
      <c r="S30" s="7"/>
      <c r="T30" s="7"/>
      <c r="U30" s="7"/>
      <c r="V30" s="7"/>
      <c r="W30" s="7"/>
      <c r="X30" s="5"/>
      <c r="Y30" s="5"/>
    </row>
    <row r="31" spans="1:25" ht="12.75" customHeight="1">
      <c r="A31" s="7" t="s">
        <v>190</v>
      </c>
      <c r="B31" s="8" t="s">
        <v>531</v>
      </c>
      <c r="C31" s="7">
        <v>1</v>
      </c>
      <c r="D31" s="8" t="s">
        <v>528</v>
      </c>
      <c r="E31" s="9" t="s">
        <v>544</v>
      </c>
      <c r="F31" s="7" t="s">
        <v>51</v>
      </c>
      <c r="G31" s="7" t="s">
        <v>250</v>
      </c>
      <c r="H31" s="7" t="str">
        <f>"739308864959450734"</f>
        <v>739308864959450734</v>
      </c>
      <c r="I31" s="8" t="s">
        <v>525</v>
      </c>
      <c r="J31" s="8" t="s">
        <v>526</v>
      </c>
      <c r="K31" s="10" t="s">
        <v>527</v>
      </c>
      <c r="L31" s="5">
        <v>18</v>
      </c>
      <c r="M31" s="5">
        <v>18</v>
      </c>
      <c r="N31" s="5">
        <v>0</v>
      </c>
      <c r="O31" s="14" t="s">
        <v>630</v>
      </c>
      <c r="P31" s="20" t="str">
        <f>"13840727045"</f>
        <v>13840727045</v>
      </c>
      <c r="Q31" s="12" t="s">
        <v>629</v>
      </c>
      <c r="R31" s="8" t="s">
        <v>524</v>
      </c>
      <c r="S31" s="7" t="s">
        <v>186</v>
      </c>
      <c r="T31" s="7" t="s">
        <v>187</v>
      </c>
      <c r="U31" s="7" t="s">
        <v>251</v>
      </c>
      <c r="V31" s="7" t="s">
        <v>252</v>
      </c>
      <c r="W31" s="7" t="str">
        <f>"101399"</f>
        <v>101399</v>
      </c>
      <c r="X31" s="5"/>
      <c r="Y31" s="5"/>
    </row>
    <row r="32" spans="1:25" ht="12.75" customHeight="1">
      <c r="A32" s="7" t="s">
        <v>249</v>
      </c>
      <c r="B32" s="8" t="s">
        <v>531</v>
      </c>
      <c r="C32" s="7">
        <v>1</v>
      </c>
      <c r="D32" s="8" t="s">
        <v>528</v>
      </c>
      <c r="E32" s="9" t="s">
        <v>546</v>
      </c>
      <c r="F32" s="7"/>
      <c r="G32" s="7"/>
      <c r="H32" s="7"/>
      <c r="I32" s="8"/>
      <c r="J32" s="8"/>
      <c r="K32" s="10"/>
      <c r="L32" s="5"/>
      <c r="M32" s="5"/>
      <c r="N32" s="5"/>
      <c r="O32" s="7"/>
      <c r="P32" s="20"/>
      <c r="Q32" s="12"/>
      <c r="R32" s="8"/>
      <c r="S32" s="7"/>
      <c r="T32" s="7"/>
      <c r="U32" s="7"/>
      <c r="V32" s="7"/>
      <c r="W32" s="7"/>
      <c r="X32" s="5"/>
      <c r="Y32" s="5"/>
    </row>
    <row r="33" spans="1:25" ht="12.75" customHeight="1">
      <c r="A33" s="7" t="s">
        <v>253</v>
      </c>
      <c r="B33" s="8" t="s">
        <v>531</v>
      </c>
      <c r="C33" s="7">
        <v>1</v>
      </c>
      <c r="D33" s="8" t="s">
        <v>528</v>
      </c>
      <c r="E33" s="9" t="s">
        <v>547</v>
      </c>
      <c r="F33" s="7"/>
      <c r="G33" s="7"/>
      <c r="H33" s="7"/>
      <c r="I33" s="8"/>
      <c r="J33" s="8"/>
      <c r="K33" s="10"/>
      <c r="L33" s="5"/>
      <c r="M33" s="5"/>
      <c r="N33" s="5"/>
      <c r="O33" s="7"/>
      <c r="P33" s="20"/>
      <c r="Q33" s="12"/>
      <c r="R33" s="8"/>
      <c r="S33" s="7"/>
      <c r="T33" s="7"/>
      <c r="U33" s="7"/>
      <c r="V33" s="7"/>
      <c r="W33" s="7"/>
      <c r="X33" s="5"/>
      <c r="Y33" s="5"/>
    </row>
    <row r="34" spans="1:25" ht="12.75" customHeight="1">
      <c r="A34" s="7" t="s">
        <v>143</v>
      </c>
      <c r="B34" s="8" t="s">
        <v>531</v>
      </c>
      <c r="C34" s="7">
        <v>1</v>
      </c>
      <c r="D34" s="8" t="s">
        <v>528</v>
      </c>
      <c r="E34" s="9" t="s">
        <v>541</v>
      </c>
      <c r="F34" s="7" t="s">
        <v>52</v>
      </c>
      <c r="G34" s="7" t="s">
        <v>254</v>
      </c>
      <c r="H34" s="7" t="str">
        <f>"739404545746982640"</f>
        <v>739404545746982640</v>
      </c>
      <c r="I34" s="8" t="s">
        <v>525</v>
      </c>
      <c r="J34" s="8" t="s">
        <v>526</v>
      </c>
      <c r="K34" s="10" t="s">
        <v>527</v>
      </c>
      <c r="L34" s="5">
        <v>10</v>
      </c>
      <c r="M34" s="5">
        <v>10</v>
      </c>
      <c r="N34" s="5">
        <v>0</v>
      </c>
      <c r="O34" s="7" t="s">
        <v>255</v>
      </c>
      <c r="P34" s="20" t="str">
        <f>"18816912108"</f>
        <v>18816912108</v>
      </c>
      <c r="Q34" s="12" t="s">
        <v>631</v>
      </c>
      <c r="R34" s="8" t="s">
        <v>524</v>
      </c>
      <c r="S34" s="7" t="s">
        <v>168</v>
      </c>
      <c r="T34" s="7" t="s">
        <v>169</v>
      </c>
      <c r="U34" s="7" t="s">
        <v>256</v>
      </c>
      <c r="V34" s="7" t="s">
        <v>257</v>
      </c>
      <c r="W34" s="7" t="str">
        <f>"000000"</f>
        <v>000000</v>
      </c>
      <c r="X34" s="5"/>
      <c r="Y34" s="5"/>
    </row>
    <row r="35" spans="1:25" ht="12.75" customHeight="1">
      <c r="A35" s="7" t="s">
        <v>190</v>
      </c>
      <c r="B35" s="8" t="s">
        <v>531</v>
      </c>
      <c r="C35" s="7">
        <v>1</v>
      </c>
      <c r="D35" s="8" t="s">
        <v>528</v>
      </c>
      <c r="E35" s="9" t="s">
        <v>544</v>
      </c>
      <c r="F35" s="7" t="s">
        <v>53</v>
      </c>
      <c r="G35" s="7" t="s">
        <v>258</v>
      </c>
      <c r="H35" s="7" t="str">
        <f>"739409249585881531"</f>
        <v>739409249585881531</v>
      </c>
      <c r="I35" s="8" t="s">
        <v>525</v>
      </c>
      <c r="J35" s="8" t="s">
        <v>526</v>
      </c>
      <c r="K35" s="10" t="s">
        <v>527</v>
      </c>
      <c r="L35" s="5">
        <v>13</v>
      </c>
      <c r="M35" s="5">
        <v>13</v>
      </c>
      <c r="N35" s="5">
        <v>0</v>
      </c>
      <c r="O35" s="14" t="s">
        <v>589</v>
      </c>
      <c r="P35" s="20" t="str">
        <f>"15935112576"</f>
        <v>15935112576</v>
      </c>
      <c r="Q35" s="12" t="s">
        <v>588</v>
      </c>
      <c r="R35" s="8" t="s">
        <v>524</v>
      </c>
      <c r="S35" s="7" t="s">
        <v>259</v>
      </c>
      <c r="T35" s="7" t="s">
        <v>260</v>
      </c>
      <c r="U35" s="7" t="s">
        <v>261</v>
      </c>
      <c r="V35" s="7" t="s">
        <v>262</v>
      </c>
      <c r="W35" s="7" t="str">
        <f>"030001"</f>
        <v>030001</v>
      </c>
      <c r="X35" s="5"/>
      <c r="Y35" s="5"/>
    </row>
    <row r="36" spans="1:25" ht="12.75" customHeight="1">
      <c r="A36" s="7" t="s">
        <v>249</v>
      </c>
      <c r="B36" s="8" t="s">
        <v>531</v>
      </c>
      <c r="C36" s="7">
        <v>1</v>
      </c>
      <c r="D36" s="8" t="s">
        <v>528</v>
      </c>
      <c r="E36" s="9" t="s">
        <v>546</v>
      </c>
      <c r="F36" s="7"/>
      <c r="G36" s="7"/>
      <c r="H36" s="7"/>
      <c r="I36" s="8"/>
      <c r="J36" s="8"/>
      <c r="K36" s="10"/>
      <c r="L36" s="5"/>
      <c r="M36" s="5"/>
      <c r="N36" s="5"/>
      <c r="O36" s="7"/>
      <c r="P36" s="20"/>
      <c r="Q36" s="12"/>
      <c r="R36" s="8"/>
      <c r="S36" s="7"/>
      <c r="T36" s="7"/>
      <c r="U36" s="7"/>
      <c r="V36" s="7"/>
      <c r="W36" s="7"/>
      <c r="X36" s="5"/>
      <c r="Y36" s="5"/>
    </row>
    <row r="37" spans="1:25" s="3" customFormat="1" ht="12.75" customHeight="1">
      <c r="A37" s="7" t="s">
        <v>267</v>
      </c>
      <c r="B37" s="8" t="s">
        <v>532</v>
      </c>
      <c r="C37" s="7">
        <v>1</v>
      </c>
      <c r="D37" s="8" t="s">
        <v>528</v>
      </c>
      <c r="E37" s="12" t="s">
        <v>567</v>
      </c>
      <c r="F37" s="7" t="s">
        <v>54</v>
      </c>
      <c r="G37" s="7" t="s">
        <v>263</v>
      </c>
      <c r="H37" s="7" t="str">
        <f>"739259202997439376"</f>
        <v>739259202997439376</v>
      </c>
      <c r="I37" s="8" t="s">
        <v>525</v>
      </c>
      <c r="J37" s="8" t="s">
        <v>526</v>
      </c>
      <c r="K37" s="10" t="s">
        <v>527</v>
      </c>
      <c r="L37" s="5">
        <v>13</v>
      </c>
      <c r="M37" s="5">
        <v>13</v>
      </c>
      <c r="N37" s="5">
        <v>0</v>
      </c>
      <c r="O37" s="7" t="s">
        <v>264</v>
      </c>
      <c r="P37" s="20" t="str">
        <f>"15651691381"</f>
        <v>15651691381</v>
      </c>
      <c r="Q37" s="12" t="s">
        <v>654</v>
      </c>
      <c r="R37" s="8" t="s">
        <v>524</v>
      </c>
      <c r="S37" s="7" t="s">
        <v>113</v>
      </c>
      <c r="T37" s="7" t="s">
        <v>114</v>
      </c>
      <c r="U37" s="7" t="s">
        <v>265</v>
      </c>
      <c r="V37" s="7" t="s">
        <v>266</v>
      </c>
      <c r="W37" s="7" t="str">
        <f>"210046"</f>
        <v>210046</v>
      </c>
      <c r="X37" s="5"/>
      <c r="Y37" s="5"/>
    </row>
    <row r="38" spans="1:25" ht="12.75" customHeight="1">
      <c r="A38" s="7" t="s">
        <v>268</v>
      </c>
      <c r="B38" s="8" t="s">
        <v>531</v>
      </c>
      <c r="C38" s="7">
        <v>1</v>
      </c>
      <c r="D38" s="8" t="s">
        <v>528</v>
      </c>
      <c r="E38" s="9" t="s">
        <v>548</v>
      </c>
      <c r="F38" s="7"/>
      <c r="G38" s="7"/>
      <c r="H38" s="7"/>
      <c r="I38" s="8"/>
      <c r="J38" s="8"/>
      <c r="K38" s="10"/>
      <c r="L38" s="5"/>
      <c r="M38" s="5"/>
      <c r="N38" s="5"/>
      <c r="O38" s="7"/>
      <c r="P38" s="20"/>
      <c r="Q38" s="12"/>
      <c r="R38" s="8"/>
      <c r="S38" s="7"/>
      <c r="T38" s="7"/>
      <c r="U38" s="7"/>
      <c r="V38" s="7"/>
      <c r="W38" s="7"/>
      <c r="X38" s="5"/>
      <c r="Y38" s="5"/>
    </row>
    <row r="39" spans="1:25" ht="12.75" customHeight="1">
      <c r="A39" s="7" t="s">
        <v>143</v>
      </c>
      <c r="B39" s="8" t="s">
        <v>531</v>
      </c>
      <c r="C39" s="7">
        <v>1</v>
      </c>
      <c r="D39" s="8" t="s">
        <v>528</v>
      </c>
      <c r="E39" s="9" t="s">
        <v>541</v>
      </c>
      <c r="F39" s="7" t="s">
        <v>55</v>
      </c>
      <c r="G39" s="7" t="s">
        <v>269</v>
      </c>
      <c r="H39" s="7" t="str">
        <f>"739104384176779018"</f>
        <v>739104384176779018</v>
      </c>
      <c r="I39" s="8" t="s">
        <v>525</v>
      </c>
      <c r="J39" s="8" t="s">
        <v>526</v>
      </c>
      <c r="K39" s="10" t="s">
        <v>527</v>
      </c>
      <c r="L39" s="5">
        <v>10</v>
      </c>
      <c r="M39" s="5">
        <v>10</v>
      </c>
      <c r="N39" s="5">
        <v>0</v>
      </c>
      <c r="O39" s="7" t="s">
        <v>270</v>
      </c>
      <c r="P39" s="20" t="str">
        <f>"13682557614"</f>
        <v>13682557614</v>
      </c>
      <c r="Q39" s="12" t="s">
        <v>655</v>
      </c>
      <c r="R39" s="8" t="s">
        <v>524</v>
      </c>
      <c r="S39" s="7" t="s">
        <v>139</v>
      </c>
      <c r="T39" s="7" t="s">
        <v>271</v>
      </c>
      <c r="U39" s="7" t="s">
        <v>272</v>
      </c>
      <c r="V39" s="7" t="s">
        <v>273</v>
      </c>
      <c r="W39" s="7" t="str">
        <f>"000000"</f>
        <v>000000</v>
      </c>
      <c r="X39" s="5"/>
      <c r="Y39" s="5"/>
    </row>
    <row r="40" spans="1:25" ht="12.75" customHeight="1">
      <c r="A40" s="7" t="s">
        <v>143</v>
      </c>
      <c r="B40" s="8" t="s">
        <v>531</v>
      </c>
      <c r="C40" s="7">
        <v>1</v>
      </c>
      <c r="D40" s="8" t="s">
        <v>528</v>
      </c>
      <c r="E40" s="9" t="s">
        <v>541</v>
      </c>
      <c r="F40" s="7" t="s">
        <v>56</v>
      </c>
      <c r="G40" s="7" t="s">
        <v>274</v>
      </c>
      <c r="H40" s="7" t="str">
        <f>"572952516112602595"</f>
        <v>572952516112602595</v>
      </c>
      <c r="I40" s="8" t="s">
        <v>525</v>
      </c>
      <c r="J40" s="8" t="s">
        <v>526</v>
      </c>
      <c r="K40" s="10" t="s">
        <v>527</v>
      </c>
      <c r="L40" s="5">
        <v>12</v>
      </c>
      <c r="M40" s="5">
        <v>12</v>
      </c>
      <c r="N40" s="5">
        <v>0</v>
      </c>
      <c r="O40" s="7" t="s">
        <v>275</v>
      </c>
      <c r="P40" s="20" t="str">
        <f>"18922389392"</f>
        <v>18922389392</v>
      </c>
      <c r="Q40" s="12" t="s">
        <v>621</v>
      </c>
      <c r="R40" s="8" t="s">
        <v>524</v>
      </c>
      <c r="S40" s="7" t="s">
        <v>139</v>
      </c>
      <c r="T40" s="7" t="s">
        <v>276</v>
      </c>
      <c r="U40" s="7" t="s">
        <v>277</v>
      </c>
      <c r="V40" s="7" t="s">
        <v>278</v>
      </c>
      <c r="W40" s="7" t="str">
        <f>"000000"</f>
        <v>000000</v>
      </c>
      <c r="X40" s="5"/>
      <c r="Y40" s="5"/>
    </row>
    <row r="41" spans="1:25" ht="12.75" customHeight="1">
      <c r="A41" s="7" t="s">
        <v>279</v>
      </c>
      <c r="B41" s="8" t="s">
        <v>531</v>
      </c>
      <c r="C41" s="7">
        <v>1</v>
      </c>
      <c r="D41" s="8" t="s">
        <v>528</v>
      </c>
      <c r="E41" s="9" t="s">
        <v>549</v>
      </c>
      <c r="F41" s="7"/>
      <c r="G41" s="7"/>
      <c r="H41" s="7"/>
      <c r="I41" s="8"/>
      <c r="J41" s="8"/>
      <c r="K41" s="10"/>
      <c r="L41" s="5"/>
      <c r="M41" s="5"/>
      <c r="N41" s="5"/>
      <c r="O41" s="7"/>
      <c r="P41" s="20"/>
      <c r="Q41" s="12"/>
      <c r="R41" s="8"/>
      <c r="S41" s="7"/>
      <c r="T41" s="7"/>
      <c r="U41" s="7"/>
      <c r="V41" s="7"/>
      <c r="W41" s="7"/>
      <c r="X41" s="5"/>
      <c r="Y41" s="5"/>
    </row>
    <row r="42" spans="1:25" ht="12.75" customHeight="1">
      <c r="A42" s="7" t="s">
        <v>190</v>
      </c>
      <c r="B42" s="8" t="s">
        <v>531</v>
      </c>
      <c r="C42" s="7">
        <v>1</v>
      </c>
      <c r="D42" s="8" t="s">
        <v>528</v>
      </c>
      <c r="E42" s="9" t="s">
        <v>544</v>
      </c>
      <c r="F42" s="7" t="s">
        <v>57</v>
      </c>
      <c r="G42" s="7" t="s">
        <v>280</v>
      </c>
      <c r="H42" s="7" t="str">
        <f>"738980673823333772"</f>
        <v>738980673823333772</v>
      </c>
      <c r="I42" s="8" t="s">
        <v>525</v>
      </c>
      <c r="J42" s="8" t="s">
        <v>526</v>
      </c>
      <c r="K42" s="10" t="s">
        <v>527</v>
      </c>
      <c r="L42" s="5">
        <v>10</v>
      </c>
      <c r="M42" s="5">
        <v>10</v>
      </c>
      <c r="N42" s="5">
        <v>0</v>
      </c>
      <c r="O42" s="14" t="s">
        <v>663</v>
      </c>
      <c r="P42" s="20" t="str">
        <f>"18316648202"</f>
        <v>18316648202</v>
      </c>
      <c r="Q42" s="12" t="s">
        <v>622</v>
      </c>
      <c r="R42" s="8" t="s">
        <v>524</v>
      </c>
      <c r="S42" s="7" t="s">
        <v>139</v>
      </c>
      <c r="T42" s="7" t="s">
        <v>281</v>
      </c>
      <c r="U42" s="7" t="s">
        <v>282</v>
      </c>
      <c r="V42" s="7" t="s">
        <v>283</v>
      </c>
      <c r="W42" s="7" t="str">
        <f>"515041"</f>
        <v>515041</v>
      </c>
      <c r="X42" s="5"/>
      <c r="Y42" s="5"/>
    </row>
    <row r="43" spans="1:25" ht="12.75" customHeight="1">
      <c r="A43" s="7" t="s">
        <v>143</v>
      </c>
      <c r="B43" s="8" t="s">
        <v>531</v>
      </c>
      <c r="C43" s="7">
        <v>1</v>
      </c>
      <c r="D43" s="8" t="s">
        <v>528</v>
      </c>
      <c r="E43" s="9" t="s">
        <v>541</v>
      </c>
      <c r="F43" s="7" t="s">
        <v>58</v>
      </c>
      <c r="G43" s="7" t="s">
        <v>284</v>
      </c>
      <c r="H43" s="7" t="str">
        <f>"738805984308168683"</f>
        <v>738805984308168683</v>
      </c>
      <c r="I43" s="8" t="s">
        <v>525</v>
      </c>
      <c r="J43" s="8" t="s">
        <v>526</v>
      </c>
      <c r="K43" s="10" t="s">
        <v>527</v>
      </c>
      <c r="L43" s="5">
        <v>10</v>
      </c>
      <c r="M43" s="5">
        <v>10</v>
      </c>
      <c r="N43" s="5">
        <v>0</v>
      </c>
      <c r="O43" s="7" t="s">
        <v>285</v>
      </c>
      <c r="P43" s="20" t="str">
        <f>"18878847702"</f>
        <v>18878847702</v>
      </c>
      <c r="Q43" s="12" t="s">
        <v>590</v>
      </c>
      <c r="R43" s="8" t="s">
        <v>524</v>
      </c>
      <c r="S43" s="7" t="s">
        <v>286</v>
      </c>
      <c r="T43" s="7" t="s">
        <v>287</v>
      </c>
      <c r="U43" s="7" t="s">
        <v>288</v>
      </c>
      <c r="V43" s="7" t="s">
        <v>289</v>
      </c>
      <c r="W43" s="7" t="str">
        <f>"538100"</f>
        <v>538100</v>
      </c>
      <c r="X43" s="5"/>
      <c r="Y43" s="5"/>
    </row>
    <row r="44" spans="1:25" ht="12.75" customHeight="1">
      <c r="A44" s="7" t="s">
        <v>293</v>
      </c>
      <c r="B44" s="8" t="s">
        <v>531</v>
      </c>
      <c r="C44" s="7">
        <v>1</v>
      </c>
      <c r="D44" s="8" t="s">
        <v>528</v>
      </c>
      <c r="E44" s="9" t="s">
        <v>550</v>
      </c>
      <c r="F44" s="7" t="s">
        <v>59</v>
      </c>
      <c r="G44" s="7" t="s">
        <v>290</v>
      </c>
      <c r="H44" s="7" t="str">
        <f>"738881251305917627"</f>
        <v>738881251305917627</v>
      </c>
      <c r="I44" s="8" t="s">
        <v>525</v>
      </c>
      <c r="J44" s="8" t="s">
        <v>526</v>
      </c>
      <c r="K44" s="10" t="s">
        <v>527</v>
      </c>
      <c r="L44" s="5">
        <v>13</v>
      </c>
      <c r="M44" s="5">
        <v>13</v>
      </c>
      <c r="N44" s="5">
        <v>0</v>
      </c>
      <c r="O44" s="14" t="s">
        <v>657</v>
      </c>
      <c r="P44" s="20" t="str">
        <f>"15501091535"</f>
        <v>15501091535</v>
      </c>
      <c r="Q44" s="12" t="s">
        <v>656</v>
      </c>
      <c r="R44" s="8" t="s">
        <v>524</v>
      </c>
      <c r="S44" s="7" t="s">
        <v>186</v>
      </c>
      <c r="T44" s="7" t="s">
        <v>187</v>
      </c>
      <c r="U44" s="7" t="s">
        <v>291</v>
      </c>
      <c r="V44" s="7" t="s">
        <v>292</v>
      </c>
      <c r="W44" s="7" t="str">
        <f>"000000"</f>
        <v>000000</v>
      </c>
      <c r="X44" s="5"/>
      <c r="Y44" s="5"/>
    </row>
    <row r="45" spans="1:25" ht="12.75" customHeight="1">
      <c r="A45" s="7" t="s">
        <v>294</v>
      </c>
      <c r="B45" s="8" t="s">
        <v>531</v>
      </c>
      <c r="C45" s="7">
        <v>1</v>
      </c>
      <c r="D45" s="8" t="s">
        <v>528</v>
      </c>
      <c r="E45" s="9" t="s">
        <v>551</v>
      </c>
      <c r="F45" s="7"/>
      <c r="G45" s="7"/>
      <c r="H45" s="7"/>
      <c r="I45" s="8"/>
      <c r="J45" s="8"/>
      <c r="K45" s="10"/>
      <c r="L45" s="5"/>
      <c r="M45" s="5"/>
      <c r="N45" s="5"/>
      <c r="O45" s="7"/>
      <c r="P45" s="20"/>
      <c r="Q45" s="12"/>
      <c r="R45" s="8"/>
      <c r="S45" s="7"/>
      <c r="T45" s="7"/>
      <c r="U45" s="7"/>
      <c r="V45" s="7"/>
      <c r="W45" s="7"/>
      <c r="X45" s="5"/>
      <c r="Y45" s="5"/>
    </row>
    <row r="46" spans="1:25" ht="12.75" customHeight="1">
      <c r="A46" s="7" t="s">
        <v>190</v>
      </c>
      <c r="B46" s="8" t="s">
        <v>531</v>
      </c>
      <c r="C46" s="7">
        <v>1</v>
      </c>
      <c r="D46" s="8" t="s">
        <v>528</v>
      </c>
      <c r="E46" s="9" t="s">
        <v>544</v>
      </c>
      <c r="F46" s="7" t="s">
        <v>60</v>
      </c>
      <c r="G46" s="7" t="s">
        <v>295</v>
      </c>
      <c r="H46" s="7" t="str">
        <f>"738690722678083024"</f>
        <v>738690722678083024</v>
      </c>
      <c r="I46" s="8" t="s">
        <v>525</v>
      </c>
      <c r="J46" s="8" t="s">
        <v>526</v>
      </c>
      <c r="K46" s="10" t="s">
        <v>527</v>
      </c>
      <c r="L46" s="5">
        <v>10</v>
      </c>
      <c r="M46" s="5">
        <v>10</v>
      </c>
      <c r="N46" s="5">
        <v>0</v>
      </c>
      <c r="O46" s="7" t="s">
        <v>296</v>
      </c>
      <c r="P46" s="20" t="str">
        <f>"18335105873"</f>
        <v>18335105873</v>
      </c>
      <c r="Q46" s="15" t="s">
        <v>591</v>
      </c>
      <c r="R46" s="8" t="s">
        <v>524</v>
      </c>
      <c r="S46" s="7" t="s">
        <v>259</v>
      </c>
      <c r="T46" s="7" t="s">
        <v>260</v>
      </c>
      <c r="U46" s="7" t="s">
        <v>297</v>
      </c>
      <c r="V46" s="7" t="s">
        <v>298</v>
      </c>
      <c r="W46" s="7" t="str">
        <f>"000000"</f>
        <v>000000</v>
      </c>
      <c r="X46" s="5"/>
      <c r="Y46" s="5"/>
    </row>
    <row r="47" spans="1:25" ht="12.75" customHeight="1">
      <c r="A47" s="7" t="s">
        <v>128</v>
      </c>
      <c r="B47" s="8" t="s">
        <v>531</v>
      </c>
      <c r="C47" s="7">
        <v>1</v>
      </c>
      <c r="D47" s="8" t="s">
        <v>528</v>
      </c>
      <c r="E47" s="9" t="s">
        <v>538</v>
      </c>
      <c r="F47" s="7" t="s">
        <v>61</v>
      </c>
      <c r="G47" s="7" t="s">
        <v>299</v>
      </c>
      <c r="H47" s="7" t="str">
        <f>"580244686462046710"</f>
        <v>580244686462046710</v>
      </c>
      <c r="I47" s="8" t="s">
        <v>525</v>
      </c>
      <c r="J47" s="8" t="s">
        <v>526</v>
      </c>
      <c r="K47" s="10" t="s">
        <v>527</v>
      </c>
      <c r="L47" s="5">
        <v>15</v>
      </c>
      <c r="M47" s="5">
        <v>15</v>
      </c>
      <c r="N47" s="5">
        <v>0</v>
      </c>
      <c r="O47" s="7" t="s">
        <v>300</v>
      </c>
      <c r="P47" s="20" t="str">
        <f>"13554126170"</f>
        <v>13554126170</v>
      </c>
      <c r="Q47" s="2"/>
      <c r="R47" s="8" t="s">
        <v>524</v>
      </c>
      <c r="S47" s="7" t="s">
        <v>213</v>
      </c>
      <c r="T47" s="7" t="s">
        <v>214</v>
      </c>
      <c r="U47" s="7" t="s">
        <v>301</v>
      </c>
      <c r="V47" s="7" t="s">
        <v>302</v>
      </c>
      <c r="W47" s="7" t="str">
        <f>"430000"</f>
        <v>430000</v>
      </c>
      <c r="X47" s="5"/>
      <c r="Y47" s="5"/>
    </row>
    <row r="48" spans="1:25" ht="12.75" customHeight="1">
      <c r="A48" s="7" t="s">
        <v>303</v>
      </c>
      <c r="B48" s="8" t="s">
        <v>531</v>
      </c>
      <c r="C48" s="7">
        <v>1</v>
      </c>
      <c r="D48" s="8" t="s">
        <v>528</v>
      </c>
      <c r="E48" s="9" t="s">
        <v>552</v>
      </c>
      <c r="F48" s="7"/>
      <c r="G48" s="7"/>
      <c r="H48" s="7"/>
      <c r="I48" s="8"/>
      <c r="J48" s="8"/>
      <c r="K48" s="10"/>
      <c r="L48" s="5"/>
      <c r="M48" s="5"/>
      <c r="N48" s="5"/>
      <c r="O48" s="7"/>
      <c r="P48" s="20"/>
      <c r="Q48" s="12"/>
      <c r="R48" s="8"/>
      <c r="S48" s="7"/>
      <c r="T48" s="7"/>
      <c r="U48" s="7"/>
      <c r="V48" s="7"/>
      <c r="W48" s="7"/>
      <c r="X48" s="5"/>
      <c r="Y48" s="5"/>
    </row>
    <row r="49" spans="1:25" ht="12.75" customHeight="1">
      <c r="A49" s="7" t="s">
        <v>294</v>
      </c>
      <c r="B49" s="8" t="s">
        <v>531</v>
      </c>
      <c r="C49" s="7">
        <v>1</v>
      </c>
      <c r="D49" s="8" t="s">
        <v>528</v>
      </c>
      <c r="E49" s="9" t="s">
        <v>551</v>
      </c>
      <c r="F49" s="7"/>
      <c r="G49" s="7"/>
      <c r="H49" s="7"/>
      <c r="I49" s="8"/>
      <c r="J49" s="8"/>
      <c r="K49" s="10"/>
      <c r="L49" s="5"/>
      <c r="M49" s="5"/>
      <c r="N49" s="5"/>
      <c r="O49" s="7"/>
      <c r="P49" s="20"/>
      <c r="Q49" s="12"/>
      <c r="R49" s="8"/>
      <c r="S49" s="7"/>
      <c r="T49" s="7"/>
      <c r="U49" s="7"/>
      <c r="V49" s="7"/>
      <c r="W49" s="7"/>
      <c r="X49" s="5"/>
      <c r="Y49" s="5"/>
    </row>
    <row r="50" spans="1:25" ht="12.75" customHeight="1">
      <c r="A50" s="7" t="s">
        <v>190</v>
      </c>
      <c r="B50" s="8" t="s">
        <v>531</v>
      </c>
      <c r="C50" s="7">
        <v>1</v>
      </c>
      <c r="D50" s="8" t="s">
        <v>528</v>
      </c>
      <c r="E50" s="9" t="s">
        <v>544</v>
      </c>
      <c r="F50" s="7" t="s">
        <v>62</v>
      </c>
      <c r="G50" s="7" t="s">
        <v>304</v>
      </c>
      <c r="H50" s="7" t="str">
        <f>"738393696278915716"</f>
        <v>738393696278915716</v>
      </c>
      <c r="I50" s="8" t="s">
        <v>525</v>
      </c>
      <c r="J50" s="8" t="s">
        <v>526</v>
      </c>
      <c r="K50" s="10" t="s">
        <v>527</v>
      </c>
      <c r="L50" s="5">
        <v>13</v>
      </c>
      <c r="M50" s="5">
        <v>13</v>
      </c>
      <c r="N50" s="5">
        <v>0</v>
      </c>
      <c r="O50" s="7" t="s">
        <v>305</v>
      </c>
      <c r="P50" s="20" t="str">
        <f>"13818936042"</f>
        <v>13818936042</v>
      </c>
      <c r="Q50" s="12" t="s">
        <v>592</v>
      </c>
      <c r="R50" s="8" t="s">
        <v>524</v>
      </c>
      <c r="S50" s="7" t="s">
        <v>168</v>
      </c>
      <c r="T50" s="7" t="s">
        <v>169</v>
      </c>
      <c r="U50" s="7" t="s">
        <v>306</v>
      </c>
      <c r="V50" s="7" t="s">
        <v>307</v>
      </c>
      <c r="W50" s="7" t="str">
        <f>"202150"</f>
        <v>202150</v>
      </c>
      <c r="X50" s="5"/>
      <c r="Y50" s="5"/>
    </row>
    <row r="51" spans="1:25" ht="12.75" customHeight="1">
      <c r="A51" s="7" t="s">
        <v>249</v>
      </c>
      <c r="B51" s="8" t="s">
        <v>531</v>
      </c>
      <c r="C51" s="7">
        <v>1</v>
      </c>
      <c r="D51" s="8" t="s">
        <v>528</v>
      </c>
      <c r="E51" s="9" t="s">
        <v>546</v>
      </c>
      <c r="F51" s="7"/>
      <c r="G51" s="7"/>
      <c r="H51" s="7"/>
      <c r="I51" s="8"/>
      <c r="J51" s="8"/>
      <c r="K51" s="10"/>
      <c r="L51" s="5"/>
      <c r="M51" s="5"/>
      <c r="N51" s="5"/>
      <c r="O51" s="7"/>
      <c r="P51" s="20"/>
      <c r="Q51" s="12"/>
      <c r="R51" s="8"/>
      <c r="S51" s="7"/>
      <c r="T51" s="7"/>
      <c r="U51" s="7"/>
      <c r="V51" s="7"/>
      <c r="W51" s="7"/>
      <c r="X51" s="5"/>
      <c r="Y51" s="5"/>
    </row>
    <row r="52" spans="1:25" s="3" customFormat="1" ht="12.75" customHeight="1">
      <c r="A52" s="7" t="s">
        <v>313</v>
      </c>
      <c r="B52" s="8" t="s">
        <v>531</v>
      </c>
      <c r="C52" s="7">
        <v>1</v>
      </c>
      <c r="D52" s="8" t="s">
        <v>528</v>
      </c>
      <c r="E52" s="12" t="s">
        <v>569</v>
      </c>
      <c r="F52" s="7" t="s">
        <v>63</v>
      </c>
      <c r="G52" s="7" t="s">
        <v>308</v>
      </c>
      <c r="H52" s="7" t="str">
        <f>"738303872559583487"</f>
        <v>738303872559583487</v>
      </c>
      <c r="I52" s="8" t="s">
        <v>525</v>
      </c>
      <c r="J52" s="8" t="s">
        <v>526</v>
      </c>
      <c r="K52" s="10" t="s">
        <v>527</v>
      </c>
      <c r="L52" s="5">
        <v>13</v>
      </c>
      <c r="M52" s="5">
        <v>13</v>
      </c>
      <c r="N52" s="5">
        <v>0</v>
      </c>
      <c r="O52" s="7" t="s">
        <v>309</v>
      </c>
      <c r="P52" s="20" t="str">
        <f>"15208294927"</f>
        <v>15208294927</v>
      </c>
      <c r="Q52" s="12" t="s">
        <v>658</v>
      </c>
      <c r="R52" s="8" t="s">
        <v>524</v>
      </c>
      <c r="S52" s="7" t="s">
        <v>219</v>
      </c>
      <c r="T52" s="7" t="s">
        <v>310</v>
      </c>
      <c r="U52" s="7" t="s">
        <v>311</v>
      </c>
      <c r="V52" s="7" t="s">
        <v>312</v>
      </c>
      <c r="W52" s="7" t="str">
        <f>"000000"</f>
        <v>000000</v>
      </c>
      <c r="X52" s="5"/>
      <c r="Y52" s="5"/>
    </row>
    <row r="53" spans="1:25" ht="12.75" customHeight="1">
      <c r="A53" s="7" t="s">
        <v>143</v>
      </c>
      <c r="B53" s="8" t="s">
        <v>531</v>
      </c>
      <c r="C53" s="7">
        <v>1</v>
      </c>
      <c r="D53" s="8" t="s">
        <v>528</v>
      </c>
      <c r="E53" s="9" t="s">
        <v>541</v>
      </c>
      <c r="F53" s="7"/>
      <c r="G53" s="7"/>
      <c r="H53" s="7"/>
      <c r="I53" s="8"/>
      <c r="J53" s="8"/>
      <c r="K53" s="10"/>
      <c r="L53" s="5"/>
      <c r="M53" s="5"/>
      <c r="N53" s="5"/>
      <c r="O53" s="7"/>
      <c r="P53" s="20"/>
      <c r="Q53" s="12"/>
      <c r="R53" s="8"/>
      <c r="S53" s="7"/>
      <c r="T53" s="7"/>
      <c r="U53" s="7"/>
      <c r="V53" s="7"/>
      <c r="W53" s="7"/>
      <c r="X53" s="5"/>
      <c r="Y53" s="5"/>
    </row>
    <row r="54" spans="1:25" ht="12.75" customHeight="1">
      <c r="A54" s="7" t="s">
        <v>293</v>
      </c>
      <c r="B54" s="8" t="s">
        <v>531</v>
      </c>
      <c r="C54" s="7">
        <v>1</v>
      </c>
      <c r="D54" s="8" t="s">
        <v>528</v>
      </c>
      <c r="E54" s="9" t="s">
        <v>550</v>
      </c>
      <c r="F54" s="7" t="s">
        <v>64</v>
      </c>
      <c r="G54" s="7" t="s">
        <v>314</v>
      </c>
      <c r="H54" s="7" t="str">
        <f>"738249344771623018"</f>
        <v>738249344771623018</v>
      </c>
      <c r="I54" s="8" t="s">
        <v>525</v>
      </c>
      <c r="J54" s="8" t="s">
        <v>526</v>
      </c>
      <c r="K54" s="10" t="s">
        <v>527</v>
      </c>
      <c r="L54" s="5">
        <v>13</v>
      </c>
      <c r="M54" s="5">
        <v>13</v>
      </c>
      <c r="N54" s="5">
        <v>0</v>
      </c>
      <c r="O54" s="7" t="s">
        <v>315</v>
      </c>
      <c r="P54" s="20" t="str">
        <f>"13621634607"</f>
        <v>13621634607</v>
      </c>
      <c r="Q54" s="12" t="s">
        <v>623</v>
      </c>
      <c r="R54" s="8" t="s">
        <v>524</v>
      </c>
      <c r="S54" s="7" t="s">
        <v>168</v>
      </c>
      <c r="T54" s="7" t="s">
        <v>169</v>
      </c>
      <c r="U54" s="7" t="s">
        <v>316</v>
      </c>
      <c r="V54" s="7" t="s">
        <v>317</v>
      </c>
      <c r="W54" s="7" t="str">
        <f>"201800"</f>
        <v>201800</v>
      </c>
      <c r="X54" s="5"/>
      <c r="Y54" s="5"/>
    </row>
    <row r="55" spans="1:25" ht="12.75" customHeight="1">
      <c r="A55" s="7" t="s">
        <v>294</v>
      </c>
      <c r="B55" s="8" t="s">
        <v>531</v>
      </c>
      <c r="C55" s="7">
        <v>1</v>
      </c>
      <c r="D55" s="8" t="s">
        <v>528</v>
      </c>
      <c r="E55" s="9" t="s">
        <v>551</v>
      </c>
      <c r="F55" s="7"/>
      <c r="G55" s="7"/>
      <c r="H55" s="7"/>
      <c r="I55" s="8"/>
      <c r="J55" s="8"/>
      <c r="K55" s="10"/>
      <c r="L55" s="5"/>
      <c r="M55" s="5"/>
      <c r="N55" s="5"/>
      <c r="O55" s="7"/>
      <c r="P55" s="20"/>
      <c r="Q55" s="12"/>
      <c r="R55" s="8"/>
      <c r="S55" s="7"/>
      <c r="T55" s="7"/>
      <c r="U55" s="7"/>
      <c r="V55" s="7"/>
      <c r="W55" s="7"/>
      <c r="X55" s="5"/>
      <c r="Y55" s="5"/>
    </row>
    <row r="56" spans="1:25" ht="12.75" customHeight="1">
      <c r="A56" s="7" t="s">
        <v>190</v>
      </c>
      <c r="B56" s="8" t="s">
        <v>531</v>
      </c>
      <c r="C56" s="7">
        <v>1</v>
      </c>
      <c r="D56" s="8" t="s">
        <v>528</v>
      </c>
      <c r="E56" s="9" t="s">
        <v>544</v>
      </c>
      <c r="F56" s="7" t="s">
        <v>65</v>
      </c>
      <c r="G56" s="7" t="s">
        <v>318</v>
      </c>
      <c r="H56" s="7" t="str">
        <f>"738458083222704466"</f>
        <v>738458083222704466</v>
      </c>
      <c r="I56" s="8" t="s">
        <v>525</v>
      </c>
      <c r="J56" s="8" t="s">
        <v>526</v>
      </c>
      <c r="K56" s="10" t="s">
        <v>527</v>
      </c>
      <c r="L56" s="5">
        <v>9</v>
      </c>
      <c r="M56" s="5">
        <v>9</v>
      </c>
      <c r="N56" s="5">
        <v>0</v>
      </c>
      <c r="O56" s="7" t="s">
        <v>319</v>
      </c>
      <c r="P56" s="20" t="str">
        <f>"15005167290"</f>
        <v>15005167290</v>
      </c>
      <c r="Q56" s="12" t="s">
        <v>593</v>
      </c>
      <c r="R56" s="8" t="s">
        <v>524</v>
      </c>
      <c r="S56" s="7" t="s">
        <v>113</v>
      </c>
      <c r="T56" s="7" t="s">
        <v>114</v>
      </c>
      <c r="U56" s="7" t="s">
        <v>115</v>
      </c>
      <c r="V56" s="7" t="s">
        <v>320</v>
      </c>
      <c r="W56" s="7" t="str">
        <f>"210001"</f>
        <v>210001</v>
      </c>
      <c r="X56" s="5"/>
      <c r="Y56" s="5"/>
    </row>
    <row r="57" spans="1:25" ht="12.75" customHeight="1">
      <c r="A57" s="7" t="s">
        <v>293</v>
      </c>
      <c r="B57" s="8" t="s">
        <v>531</v>
      </c>
      <c r="C57" s="7">
        <v>1</v>
      </c>
      <c r="D57" s="8" t="s">
        <v>528</v>
      </c>
      <c r="E57" s="9" t="s">
        <v>550</v>
      </c>
      <c r="F57" s="7" t="s">
        <v>66</v>
      </c>
      <c r="G57" s="7" t="s">
        <v>321</v>
      </c>
      <c r="H57" s="7" t="str">
        <f>"738345729840558257"</f>
        <v>738345729840558257</v>
      </c>
      <c r="I57" s="8" t="s">
        <v>525</v>
      </c>
      <c r="J57" s="8" t="s">
        <v>526</v>
      </c>
      <c r="K57" s="10" t="s">
        <v>527</v>
      </c>
      <c r="L57" s="5">
        <v>12</v>
      </c>
      <c r="M57" s="5">
        <v>12</v>
      </c>
      <c r="N57" s="5">
        <v>0</v>
      </c>
      <c r="O57" s="7" t="s">
        <v>322</v>
      </c>
      <c r="P57" s="20" t="str">
        <f>"15902194304"</f>
        <v>15902194304</v>
      </c>
      <c r="Q57" s="12" t="s">
        <v>594</v>
      </c>
      <c r="R57" s="8" t="s">
        <v>524</v>
      </c>
      <c r="S57" s="7" t="s">
        <v>168</v>
      </c>
      <c r="T57" s="7" t="s">
        <v>169</v>
      </c>
      <c r="U57" s="7" t="s">
        <v>323</v>
      </c>
      <c r="V57" s="7" t="s">
        <v>324</v>
      </c>
      <c r="W57" s="7" t="str">
        <f>"200065"</f>
        <v>200065</v>
      </c>
      <c r="X57" s="5"/>
      <c r="Y57" s="5"/>
    </row>
    <row r="58" spans="1:25" ht="12.75" customHeight="1">
      <c r="A58" s="7" t="s">
        <v>294</v>
      </c>
      <c r="B58" s="8" t="s">
        <v>531</v>
      </c>
      <c r="C58" s="7">
        <v>1</v>
      </c>
      <c r="D58" s="8" t="s">
        <v>528</v>
      </c>
      <c r="E58" s="9" t="s">
        <v>551</v>
      </c>
      <c r="F58" s="7"/>
      <c r="G58" s="7"/>
      <c r="H58" s="7"/>
      <c r="I58" s="8"/>
      <c r="J58" s="8"/>
      <c r="K58" s="10"/>
      <c r="L58" s="5"/>
      <c r="M58" s="5"/>
      <c r="N58" s="5"/>
      <c r="O58" s="7"/>
      <c r="P58" s="20"/>
      <c r="Q58" s="12"/>
      <c r="R58" s="8"/>
      <c r="S58" s="7"/>
      <c r="T58" s="7"/>
      <c r="U58" s="7"/>
      <c r="V58" s="7"/>
      <c r="W58" s="7"/>
      <c r="X58" s="5"/>
      <c r="Y58" s="5"/>
    </row>
    <row r="59" spans="1:25" ht="12.75" customHeight="1">
      <c r="A59" s="7" t="s">
        <v>268</v>
      </c>
      <c r="B59" s="8" t="s">
        <v>531</v>
      </c>
      <c r="C59" s="7">
        <v>1</v>
      </c>
      <c r="D59" s="8" t="s">
        <v>528</v>
      </c>
      <c r="E59" s="9" t="s">
        <v>548</v>
      </c>
      <c r="F59" s="7" t="s">
        <v>67</v>
      </c>
      <c r="G59" s="7" t="s">
        <v>325</v>
      </c>
      <c r="H59" s="7" t="str">
        <f>"580102476737591504"</f>
        <v>580102476737591504</v>
      </c>
      <c r="I59" s="8" t="s">
        <v>525</v>
      </c>
      <c r="J59" s="8" t="s">
        <v>526</v>
      </c>
      <c r="K59" s="10" t="s">
        <v>527</v>
      </c>
      <c r="L59" s="5">
        <v>13</v>
      </c>
      <c r="M59" s="5">
        <v>13</v>
      </c>
      <c r="N59" s="5">
        <v>0</v>
      </c>
      <c r="O59" s="14" t="s">
        <v>660</v>
      </c>
      <c r="P59" s="20" t="str">
        <f>"13242847634"</f>
        <v>13242847634</v>
      </c>
      <c r="Q59" s="12" t="s">
        <v>659</v>
      </c>
      <c r="R59" s="8" t="s">
        <v>524</v>
      </c>
      <c r="S59" s="7" t="s">
        <v>139</v>
      </c>
      <c r="T59" s="7" t="s">
        <v>276</v>
      </c>
      <c r="U59" s="7" t="s">
        <v>277</v>
      </c>
      <c r="V59" s="7" t="s">
        <v>326</v>
      </c>
      <c r="W59" s="7" t="str">
        <f>"510180"</f>
        <v>510180</v>
      </c>
      <c r="X59" s="5"/>
      <c r="Y59" s="5"/>
    </row>
    <row r="60" spans="1:25" ht="12.75" customHeight="1">
      <c r="A60" s="7" t="s">
        <v>293</v>
      </c>
      <c r="B60" s="8" t="s">
        <v>531</v>
      </c>
      <c r="C60" s="7">
        <v>1</v>
      </c>
      <c r="D60" s="8" t="s">
        <v>528</v>
      </c>
      <c r="E60" s="9" t="s">
        <v>550</v>
      </c>
      <c r="F60" s="7"/>
      <c r="G60" s="7"/>
      <c r="H60" s="7"/>
      <c r="I60" s="8"/>
      <c r="J60" s="8"/>
      <c r="K60" s="10"/>
      <c r="L60" s="5"/>
      <c r="M60" s="5"/>
      <c r="N60" s="5"/>
      <c r="O60" s="7"/>
      <c r="P60" s="20"/>
      <c r="Q60" s="12"/>
      <c r="R60" s="8"/>
      <c r="S60" s="7"/>
      <c r="T60" s="7"/>
      <c r="U60" s="7"/>
      <c r="V60" s="7"/>
      <c r="W60" s="7"/>
      <c r="X60" s="5"/>
      <c r="Y60" s="5"/>
    </row>
    <row r="61" spans="1:25" ht="12.75" customHeight="1">
      <c r="A61" s="7" t="s">
        <v>149</v>
      </c>
      <c r="B61" s="8" t="s">
        <v>531</v>
      </c>
      <c r="C61" s="7">
        <v>1</v>
      </c>
      <c r="D61" s="8" t="s">
        <v>528</v>
      </c>
      <c r="E61" s="9" t="s">
        <v>542</v>
      </c>
      <c r="F61" s="7" t="s">
        <v>68</v>
      </c>
      <c r="G61" s="7" t="s">
        <v>327</v>
      </c>
      <c r="H61" s="7" t="str">
        <f>"738346402364294465"</f>
        <v>738346402364294465</v>
      </c>
      <c r="I61" s="8" t="s">
        <v>525</v>
      </c>
      <c r="J61" s="8" t="s">
        <v>526</v>
      </c>
      <c r="K61" s="10" t="s">
        <v>527</v>
      </c>
      <c r="L61" s="5">
        <v>9</v>
      </c>
      <c r="M61" s="5">
        <v>9</v>
      </c>
      <c r="N61" s="5">
        <v>0</v>
      </c>
      <c r="O61" s="7" t="s">
        <v>328</v>
      </c>
      <c r="P61" s="20" t="str">
        <f>"15815880996"</f>
        <v>15815880996</v>
      </c>
      <c r="Q61" s="12" t="s">
        <v>624</v>
      </c>
      <c r="R61" s="8" t="s">
        <v>524</v>
      </c>
      <c r="S61" s="7" t="s">
        <v>139</v>
      </c>
      <c r="T61" s="7" t="s">
        <v>276</v>
      </c>
      <c r="U61" s="7" t="s">
        <v>329</v>
      </c>
      <c r="V61" s="7" t="s">
        <v>330</v>
      </c>
      <c r="W61" s="7" t="str">
        <f>"000000"</f>
        <v>000000</v>
      </c>
      <c r="X61" s="5"/>
      <c r="Y61" s="5"/>
    </row>
    <row r="62" spans="1:25" ht="12.75" customHeight="1">
      <c r="A62" s="7" t="s">
        <v>303</v>
      </c>
      <c r="B62" s="8" t="s">
        <v>531</v>
      </c>
      <c r="C62" s="7">
        <v>1</v>
      </c>
      <c r="D62" s="8" t="s">
        <v>528</v>
      </c>
      <c r="E62" s="9" t="s">
        <v>552</v>
      </c>
      <c r="F62" s="7" t="s">
        <v>69</v>
      </c>
      <c r="G62" s="7" t="s">
        <v>331</v>
      </c>
      <c r="H62" s="7" t="str">
        <f>"573002118483059698"</f>
        <v>573002118483059698</v>
      </c>
      <c r="I62" s="8" t="s">
        <v>525</v>
      </c>
      <c r="J62" s="8" t="s">
        <v>526</v>
      </c>
      <c r="K62" s="10" t="s">
        <v>527</v>
      </c>
      <c r="L62" s="5">
        <v>14</v>
      </c>
      <c r="M62" s="5">
        <v>14</v>
      </c>
      <c r="N62" s="5">
        <v>0</v>
      </c>
      <c r="O62" s="7" t="s">
        <v>332</v>
      </c>
      <c r="P62" s="20" t="str">
        <f>"13568447676"</f>
        <v>13568447676</v>
      </c>
      <c r="Q62" s="12" t="s">
        <v>595</v>
      </c>
      <c r="R62" s="8" t="s">
        <v>524</v>
      </c>
      <c r="S62" s="7" t="s">
        <v>219</v>
      </c>
      <c r="T62" s="7" t="s">
        <v>333</v>
      </c>
      <c r="U62" s="7" t="s">
        <v>334</v>
      </c>
      <c r="V62" s="7" t="s">
        <v>335</v>
      </c>
      <c r="W62" s="7" t="str">
        <f>"000000"</f>
        <v>000000</v>
      </c>
      <c r="X62" s="5"/>
      <c r="Y62" s="5"/>
    </row>
    <row r="63" spans="1:25" ht="12.75" customHeight="1">
      <c r="A63" s="7" t="s">
        <v>293</v>
      </c>
      <c r="B63" s="8" t="s">
        <v>531</v>
      </c>
      <c r="C63" s="7">
        <v>1</v>
      </c>
      <c r="D63" s="8" t="s">
        <v>528</v>
      </c>
      <c r="E63" s="9" t="s">
        <v>550</v>
      </c>
      <c r="F63" s="7"/>
      <c r="G63" s="7"/>
      <c r="H63" s="7"/>
      <c r="I63" s="8"/>
      <c r="J63" s="8"/>
      <c r="K63" s="10"/>
      <c r="L63" s="5"/>
      <c r="M63" s="5"/>
      <c r="N63" s="5"/>
      <c r="O63" s="7"/>
      <c r="P63" s="20"/>
      <c r="Q63" s="12"/>
      <c r="R63" s="8"/>
      <c r="S63" s="7"/>
      <c r="T63" s="7"/>
      <c r="U63" s="7"/>
      <c r="V63" s="7"/>
      <c r="W63" s="7"/>
      <c r="X63" s="5"/>
      <c r="Y63" s="5"/>
    </row>
    <row r="64" spans="1:25" ht="12.75" customHeight="1">
      <c r="A64" s="7" t="s">
        <v>294</v>
      </c>
      <c r="B64" s="8" t="s">
        <v>531</v>
      </c>
      <c r="C64" s="7">
        <v>1</v>
      </c>
      <c r="D64" s="8" t="s">
        <v>528</v>
      </c>
      <c r="E64" s="9" t="s">
        <v>551</v>
      </c>
      <c r="F64" s="7"/>
      <c r="G64" s="7"/>
      <c r="H64" s="7"/>
      <c r="I64" s="8"/>
      <c r="J64" s="8"/>
      <c r="K64" s="10"/>
      <c r="L64" s="5"/>
      <c r="M64" s="5"/>
      <c r="N64" s="5"/>
      <c r="O64" s="7"/>
      <c r="P64" s="20"/>
      <c r="Q64" s="12"/>
      <c r="R64" s="8"/>
      <c r="S64" s="7"/>
      <c r="T64" s="7"/>
      <c r="U64" s="7"/>
      <c r="V64" s="7"/>
      <c r="W64" s="7"/>
      <c r="X64" s="5"/>
      <c r="Y64" s="5"/>
    </row>
    <row r="65" spans="1:25" ht="12.75" customHeight="1">
      <c r="A65" s="7" t="s">
        <v>340</v>
      </c>
      <c r="B65" s="8" t="s">
        <v>531</v>
      </c>
      <c r="C65" s="7">
        <v>1</v>
      </c>
      <c r="D65" s="8" t="s">
        <v>528</v>
      </c>
      <c r="E65" s="9" t="s">
        <v>553</v>
      </c>
      <c r="F65" s="7" t="str">
        <f>"233chris"</f>
        <v>233chris</v>
      </c>
      <c r="G65" s="7" t="s">
        <v>336</v>
      </c>
      <c r="H65" s="7" t="str">
        <f>"738391811854899178"</f>
        <v>738391811854899178</v>
      </c>
      <c r="I65" s="8" t="s">
        <v>525</v>
      </c>
      <c r="J65" s="8" t="s">
        <v>526</v>
      </c>
      <c r="K65" s="10" t="s">
        <v>527</v>
      </c>
      <c r="L65" s="5">
        <v>12</v>
      </c>
      <c r="M65" s="5">
        <v>12</v>
      </c>
      <c r="N65" s="5">
        <v>0</v>
      </c>
      <c r="O65" s="7" t="s">
        <v>337</v>
      </c>
      <c r="P65" s="20" t="str">
        <f>"13761686993"</f>
        <v>13761686993</v>
      </c>
      <c r="Q65" s="2"/>
      <c r="R65" s="8" t="s">
        <v>524</v>
      </c>
      <c r="S65" s="7" t="s">
        <v>168</v>
      </c>
      <c r="T65" s="7" t="s">
        <v>169</v>
      </c>
      <c r="U65" s="7" t="s">
        <v>338</v>
      </c>
      <c r="V65" s="7" t="s">
        <v>339</v>
      </c>
      <c r="W65" s="7" t="str">
        <f>"000000"</f>
        <v>000000</v>
      </c>
      <c r="X65" s="5"/>
      <c r="Y65" s="5"/>
    </row>
    <row r="66" spans="1:25" ht="12.75" customHeight="1">
      <c r="A66" s="7" t="s">
        <v>303</v>
      </c>
      <c r="B66" s="8" t="s">
        <v>531</v>
      </c>
      <c r="C66" s="7">
        <v>1</v>
      </c>
      <c r="D66" s="8" t="s">
        <v>528</v>
      </c>
      <c r="E66" s="9" t="s">
        <v>552</v>
      </c>
      <c r="F66" s="7"/>
      <c r="G66" s="7"/>
      <c r="H66" s="7"/>
      <c r="I66" s="8"/>
      <c r="J66" s="8"/>
      <c r="K66" s="10"/>
      <c r="L66" s="5"/>
      <c r="M66" s="5"/>
      <c r="N66" s="5"/>
      <c r="O66" s="7"/>
      <c r="P66" s="20"/>
      <c r="Q66" s="12"/>
      <c r="R66" s="8"/>
      <c r="S66" s="7"/>
      <c r="T66" s="7"/>
      <c r="U66" s="7"/>
      <c r="V66" s="7"/>
      <c r="W66" s="7"/>
      <c r="X66" s="5"/>
      <c r="Y66" s="5"/>
    </row>
    <row r="67" spans="1:25" ht="12.75" customHeight="1">
      <c r="A67" s="7" t="s">
        <v>303</v>
      </c>
      <c r="B67" s="8" t="s">
        <v>531</v>
      </c>
      <c r="C67" s="7">
        <v>1</v>
      </c>
      <c r="D67" s="8" t="s">
        <v>528</v>
      </c>
      <c r="E67" s="9" t="s">
        <v>552</v>
      </c>
      <c r="F67" s="7" t="s">
        <v>70</v>
      </c>
      <c r="G67" s="7" t="s">
        <v>341</v>
      </c>
      <c r="H67" s="7" t="str">
        <f>"738152160435060444"</f>
        <v>738152160435060444</v>
      </c>
      <c r="I67" s="8" t="s">
        <v>525</v>
      </c>
      <c r="J67" s="8" t="s">
        <v>526</v>
      </c>
      <c r="K67" s="10" t="s">
        <v>527</v>
      </c>
      <c r="L67" s="5">
        <v>13</v>
      </c>
      <c r="M67" s="5">
        <v>13</v>
      </c>
      <c r="N67" s="5">
        <v>0</v>
      </c>
      <c r="O67" s="7" t="s">
        <v>342</v>
      </c>
      <c r="P67" s="20" t="str">
        <f>"17615150291"</f>
        <v>17615150291</v>
      </c>
      <c r="Q67" s="2"/>
      <c r="R67" s="8" t="s">
        <v>524</v>
      </c>
      <c r="S67" s="7" t="s">
        <v>152</v>
      </c>
      <c r="T67" s="7" t="s">
        <v>343</v>
      </c>
      <c r="U67" s="7" t="s">
        <v>344</v>
      </c>
      <c r="V67" s="7" t="s">
        <v>345</v>
      </c>
      <c r="W67" s="7" t="str">
        <f>"421002"</f>
        <v>421002</v>
      </c>
      <c r="X67" s="5"/>
      <c r="Y67" s="5"/>
    </row>
    <row r="68" spans="1:25" ht="12.75" customHeight="1">
      <c r="A68" s="7" t="s">
        <v>293</v>
      </c>
      <c r="B68" s="8" t="s">
        <v>531</v>
      </c>
      <c r="C68" s="7">
        <v>2</v>
      </c>
      <c r="D68" s="8" t="s">
        <v>528</v>
      </c>
      <c r="E68" s="9" t="s">
        <v>550</v>
      </c>
      <c r="F68" s="7"/>
      <c r="G68" s="7"/>
      <c r="H68" s="7"/>
      <c r="I68" s="8"/>
      <c r="J68" s="8"/>
      <c r="K68" s="10"/>
      <c r="L68" s="5"/>
      <c r="M68" s="5"/>
      <c r="N68" s="5"/>
      <c r="O68" s="7"/>
      <c r="P68" s="20"/>
      <c r="Q68" s="12"/>
      <c r="R68" s="8"/>
      <c r="S68" s="7"/>
      <c r="T68" s="7"/>
      <c r="U68" s="7"/>
      <c r="V68" s="7"/>
      <c r="W68" s="7"/>
      <c r="X68" s="5"/>
      <c r="Y68" s="5"/>
    </row>
    <row r="69" spans="1:25" ht="12.75" customHeight="1">
      <c r="A69" s="7" t="s">
        <v>351</v>
      </c>
      <c r="B69" s="8" t="s">
        <v>531</v>
      </c>
      <c r="C69" s="7">
        <v>1</v>
      </c>
      <c r="D69" s="8" t="s">
        <v>528</v>
      </c>
      <c r="E69" s="9" t="s">
        <v>554</v>
      </c>
      <c r="F69" s="7" t="s">
        <v>71</v>
      </c>
      <c r="G69" s="7" t="s">
        <v>346</v>
      </c>
      <c r="H69" s="7" t="str">
        <f>"738280578867728661"</f>
        <v>738280578867728661</v>
      </c>
      <c r="I69" s="8" t="s">
        <v>525</v>
      </c>
      <c r="J69" s="8" t="s">
        <v>526</v>
      </c>
      <c r="K69" s="10" t="s">
        <v>527</v>
      </c>
      <c r="L69" s="5">
        <v>13</v>
      </c>
      <c r="M69" s="5">
        <v>13</v>
      </c>
      <c r="N69" s="5">
        <v>0</v>
      </c>
      <c r="O69" s="14" t="s">
        <v>597</v>
      </c>
      <c r="P69" s="20" t="str">
        <f>"15909363163"</f>
        <v>15909363163</v>
      </c>
      <c r="Q69" s="12" t="s">
        <v>596</v>
      </c>
      <c r="R69" s="8" t="s">
        <v>524</v>
      </c>
      <c r="S69" s="7" t="s">
        <v>347</v>
      </c>
      <c r="T69" s="7" t="s">
        <v>348</v>
      </c>
      <c r="U69" s="7" t="s">
        <v>349</v>
      </c>
      <c r="V69" s="7" t="s">
        <v>350</v>
      </c>
      <c r="W69" s="7" t="str">
        <f>"000000"</f>
        <v>000000</v>
      </c>
      <c r="X69" s="5"/>
      <c r="Y69" s="5"/>
    </row>
    <row r="70" spans="1:25" ht="12.75" customHeight="1">
      <c r="A70" s="7" t="s">
        <v>294</v>
      </c>
      <c r="B70" s="8" t="s">
        <v>531</v>
      </c>
      <c r="C70" s="7">
        <v>1</v>
      </c>
      <c r="D70" s="8" t="s">
        <v>528</v>
      </c>
      <c r="E70" s="9" t="s">
        <v>551</v>
      </c>
      <c r="F70" s="7"/>
      <c r="G70" s="7"/>
      <c r="H70" s="7"/>
      <c r="I70" s="8"/>
      <c r="J70" s="8"/>
      <c r="K70" s="10"/>
      <c r="L70" s="5"/>
      <c r="M70" s="5"/>
      <c r="N70" s="5"/>
      <c r="O70" s="7"/>
      <c r="P70" s="20"/>
      <c r="Q70" s="12"/>
      <c r="R70" s="8"/>
      <c r="S70" s="7"/>
      <c r="T70" s="7"/>
      <c r="U70" s="7"/>
      <c r="V70" s="7"/>
      <c r="W70" s="7"/>
      <c r="X70" s="5"/>
      <c r="Y70" s="5"/>
    </row>
    <row r="71" spans="1:25" ht="12.75" customHeight="1">
      <c r="A71" s="7" t="s">
        <v>268</v>
      </c>
      <c r="B71" s="8" t="s">
        <v>531</v>
      </c>
      <c r="C71" s="7">
        <v>1</v>
      </c>
      <c r="D71" s="8" t="s">
        <v>528</v>
      </c>
      <c r="E71" s="9" t="s">
        <v>548</v>
      </c>
      <c r="F71" s="7" t="s">
        <v>72</v>
      </c>
      <c r="G71" s="7" t="s">
        <v>352</v>
      </c>
      <c r="H71" s="7" t="str">
        <f>"738321283203561569"</f>
        <v>738321283203561569</v>
      </c>
      <c r="I71" s="8" t="s">
        <v>525</v>
      </c>
      <c r="J71" s="8" t="s">
        <v>526</v>
      </c>
      <c r="K71" s="10" t="s">
        <v>527</v>
      </c>
      <c r="L71" s="5">
        <v>13</v>
      </c>
      <c r="M71" s="5">
        <v>13</v>
      </c>
      <c r="N71" s="5">
        <v>0</v>
      </c>
      <c r="O71" s="7" t="s">
        <v>353</v>
      </c>
      <c r="P71" s="20" t="str">
        <f>"18051360816"</f>
        <v>18051360816</v>
      </c>
      <c r="Q71" s="2"/>
      <c r="R71" s="8" t="s">
        <v>524</v>
      </c>
      <c r="S71" s="7" t="s">
        <v>113</v>
      </c>
      <c r="T71" s="7" t="s">
        <v>354</v>
      </c>
      <c r="U71" s="7" t="s">
        <v>355</v>
      </c>
      <c r="V71" s="7" t="s">
        <v>356</v>
      </c>
      <c r="W71" s="7" t="str">
        <f>"226001"</f>
        <v>226001</v>
      </c>
      <c r="X71" s="5"/>
      <c r="Y71" s="5"/>
    </row>
    <row r="72" spans="1:25" s="3" customFormat="1" ht="12.75" customHeight="1">
      <c r="A72" s="7" t="s">
        <v>357</v>
      </c>
      <c r="B72" s="8" t="s">
        <v>531</v>
      </c>
      <c r="C72" s="7">
        <v>1</v>
      </c>
      <c r="D72" s="8" t="s">
        <v>528</v>
      </c>
      <c r="E72" s="12" t="s">
        <v>570</v>
      </c>
      <c r="F72" s="7"/>
      <c r="G72" s="7"/>
      <c r="H72" s="7"/>
      <c r="I72" s="8"/>
      <c r="J72" s="8"/>
      <c r="K72" s="10"/>
      <c r="L72" s="5"/>
      <c r="M72" s="5"/>
      <c r="N72" s="5"/>
      <c r="O72" s="7"/>
      <c r="P72" s="20"/>
      <c r="Q72" s="12"/>
      <c r="R72" s="8"/>
      <c r="S72" s="7"/>
      <c r="T72" s="7"/>
      <c r="U72" s="7"/>
      <c r="V72" s="7"/>
      <c r="W72" s="7"/>
      <c r="X72" s="5"/>
      <c r="Y72" s="5"/>
    </row>
    <row r="73" spans="1:25" ht="12.75" customHeight="1">
      <c r="A73" s="7" t="s">
        <v>361</v>
      </c>
      <c r="B73" s="8" t="s">
        <v>531</v>
      </c>
      <c r="C73" s="7">
        <v>1</v>
      </c>
      <c r="D73" s="8" t="s">
        <v>528</v>
      </c>
      <c r="E73" s="9" t="s">
        <v>555</v>
      </c>
      <c r="F73" s="7" t="s">
        <v>73</v>
      </c>
      <c r="G73" s="7" t="s">
        <v>358</v>
      </c>
      <c r="H73" s="7" t="str">
        <f>"580185486571307905"</f>
        <v>580185486571307905</v>
      </c>
      <c r="I73" s="8" t="s">
        <v>525</v>
      </c>
      <c r="J73" s="8" t="s">
        <v>526</v>
      </c>
      <c r="K73" s="10" t="s">
        <v>527</v>
      </c>
      <c r="L73" s="5">
        <v>14</v>
      </c>
      <c r="M73" s="5">
        <v>14</v>
      </c>
      <c r="N73" s="5">
        <v>0</v>
      </c>
      <c r="O73" s="7" t="s">
        <v>359</v>
      </c>
      <c r="P73" s="20" t="str">
        <f>"13917215134"</f>
        <v>13917215134</v>
      </c>
      <c r="Q73" s="12" t="s">
        <v>653</v>
      </c>
      <c r="R73" s="8" t="s">
        <v>524</v>
      </c>
      <c r="S73" s="7" t="s">
        <v>168</v>
      </c>
      <c r="T73" s="7" t="s">
        <v>169</v>
      </c>
      <c r="U73" s="7" t="s">
        <v>316</v>
      </c>
      <c r="V73" s="7" t="s">
        <v>360</v>
      </c>
      <c r="W73" s="7" t="str">
        <f>"201800"</f>
        <v>201800</v>
      </c>
      <c r="X73" s="5"/>
      <c r="Y73" s="5"/>
    </row>
    <row r="74" spans="1:25" ht="12.75" customHeight="1">
      <c r="A74" s="7" t="s">
        <v>268</v>
      </c>
      <c r="B74" s="8" t="s">
        <v>531</v>
      </c>
      <c r="C74" s="7">
        <v>1</v>
      </c>
      <c r="D74" s="8" t="s">
        <v>528</v>
      </c>
      <c r="E74" s="9" t="s">
        <v>548</v>
      </c>
      <c r="F74" s="7"/>
      <c r="G74" s="7"/>
      <c r="H74" s="7"/>
      <c r="I74" s="8"/>
      <c r="J74" s="8"/>
      <c r="K74" s="10"/>
      <c r="L74" s="5"/>
      <c r="M74" s="5"/>
      <c r="N74" s="5"/>
      <c r="O74" s="7"/>
      <c r="P74" s="20"/>
      <c r="Q74" s="12"/>
      <c r="R74" s="8"/>
      <c r="S74" s="7"/>
      <c r="T74" s="7"/>
      <c r="U74" s="7"/>
      <c r="V74" s="7"/>
      <c r="W74" s="7"/>
      <c r="X74" s="5"/>
      <c r="Y74" s="5"/>
    </row>
    <row r="75" spans="1:25" s="3" customFormat="1" ht="12.75" customHeight="1">
      <c r="A75" s="7" t="s">
        <v>362</v>
      </c>
      <c r="B75" s="8" t="s">
        <v>532</v>
      </c>
      <c r="C75" s="7">
        <v>1</v>
      </c>
      <c r="D75" s="8" t="s">
        <v>528</v>
      </c>
      <c r="E75" s="12" t="s">
        <v>571</v>
      </c>
      <c r="F75" s="7"/>
      <c r="G75" s="7"/>
      <c r="H75" s="7"/>
      <c r="I75" s="8"/>
      <c r="J75" s="8"/>
      <c r="K75" s="10"/>
      <c r="L75" s="5"/>
      <c r="M75" s="5"/>
      <c r="N75" s="5"/>
      <c r="O75" s="7"/>
      <c r="P75" s="20"/>
      <c r="Q75" s="12"/>
      <c r="R75" s="8"/>
      <c r="S75" s="7"/>
      <c r="T75" s="7"/>
      <c r="U75" s="7"/>
      <c r="V75" s="7"/>
      <c r="W75" s="7"/>
      <c r="X75" s="5"/>
      <c r="Y75" s="5"/>
    </row>
    <row r="76" spans="1:25" ht="12.75" customHeight="1">
      <c r="A76" s="7" t="s">
        <v>128</v>
      </c>
      <c r="B76" s="8" t="s">
        <v>531</v>
      </c>
      <c r="C76" s="7">
        <v>1</v>
      </c>
      <c r="D76" s="8" t="s">
        <v>528</v>
      </c>
      <c r="E76" s="9" t="s">
        <v>538</v>
      </c>
      <c r="F76" s="7" t="s">
        <v>74</v>
      </c>
      <c r="G76" s="7" t="s">
        <v>363</v>
      </c>
      <c r="H76" s="7" t="str">
        <f>"738212674688741625"</f>
        <v>738212674688741625</v>
      </c>
      <c r="I76" s="8" t="s">
        <v>525</v>
      </c>
      <c r="J76" s="8" t="s">
        <v>526</v>
      </c>
      <c r="K76" s="10" t="s">
        <v>527</v>
      </c>
      <c r="L76" s="5">
        <v>15</v>
      </c>
      <c r="M76" s="5">
        <v>15</v>
      </c>
      <c r="N76" s="5">
        <v>0</v>
      </c>
      <c r="O76" s="7" t="s">
        <v>364</v>
      </c>
      <c r="P76" s="20" t="str">
        <f>"18259068389"</f>
        <v>18259068389</v>
      </c>
      <c r="Q76" s="2"/>
      <c r="R76" s="8" t="s">
        <v>524</v>
      </c>
      <c r="S76" s="7" t="s">
        <v>180</v>
      </c>
      <c r="T76" s="7" t="s">
        <v>181</v>
      </c>
      <c r="U76" s="7" t="s">
        <v>365</v>
      </c>
      <c r="V76" s="7" t="s">
        <v>366</v>
      </c>
      <c r="W76" s="7" t="str">
        <f>"000000"</f>
        <v>000000</v>
      </c>
      <c r="X76" s="5"/>
      <c r="Y76" s="5"/>
    </row>
    <row r="77" spans="1:25" ht="12.75" customHeight="1">
      <c r="A77" s="7" t="s">
        <v>361</v>
      </c>
      <c r="B77" s="8" t="s">
        <v>531</v>
      </c>
      <c r="C77" s="7">
        <v>1</v>
      </c>
      <c r="D77" s="8" t="s">
        <v>528</v>
      </c>
      <c r="E77" s="9" t="s">
        <v>555</v>
      </c>
      <c r="F77" s="7"/>
      <c r="G77" s="7"/>
      <c r="H77" s="7"/>
      <c r="I77" s="8"/>
      <c r="J77" s="8"/>
      <c r="K77" s="10"/>
      <c r="L77" s="5"/>
      <c r="M77" s="5"/>
      <c r="N77" s="5"/>
      <c r="O77" s="7"/>
      <c r="P77" s="20"/>
      <c r="Q77" s="12"/>
      <c r="R77" s="8"/>
      <c r="S77" s="7"/>
      <c r="T77" s="7"/>
      <c r="U77" s="7"/>
      <c r="V77" s="7"/>
      <c r="W77" s="7"/>
      <c r="X77" s="5"/>
      <c r="Y77" s="5"/>
    </row>
    <row r="78" spans="1:25" ht="12.75" customHeight="1">
      <c r="A78" s="7" t="s">
        <v>293</v>
      </c>
      <c r="B78" s="8" t="s">
        <v>531</v>
      </c>
      <c r="C78" s="7">
        <v>1</v>
      </c>
      <c r="D78" s="8" t="s">
        <v>528</v>
      </c>
      <c r="E78" s="9" t="s">
        <v>550</v>
      </c>
      <c r="F78" s="7"/>
      <c r="G78" s="7"/>
      <c r="H78" s="7"/>
      <c r="I78" s="8"/>
      <c r="J78" s="8"/>
      <c r="K78" s="10"/>
      <c r="L78" s="5"/>
      <c r="M78" s="5"/>
      <c r="N78" s="5"/>
      <c r="O78" s="7"/>
      <c r="P78" s="20"/>
      <c r="Q78" s="12"/>
      <c r="R78" s="8"/>
      <c r="S78" s="7"/>
      <c r="T78" s="7"/>
      <c r="U78" s="7"/>
      <c r="V78" s="7"/>
      <c r="W78" s="7"/>
      <c r="X78" s="5"/>
      <c r="Y78" s="5"/>
    </row>
    <row r="79" spans="1:25" ht="12.75" customHeight="1">
      <c r="A79" s="7" t="s">
        <v>361</v>
      </c>
      <c r="B79" s="8" t="s">
        <v>531</v>
      </c>
      <c r="C79" s="7">
        <v>1</v>
      </c>
      <c r="D79" s="8" t="s">
        <v>528</v>
      </c>
      <c r="E79" s="9" t="s">
        <v>555</v>
      </c>
      <c r="F79" s="7" t="s">
        <v>75</v>
      </c>
      <c r="G79" s="7" t="s">
        <v>367</v>
      </c>
      <c r="H79" s="7" t="str">
        <f>"738188961426434165"</f>
        <v>738188961426434165</v>
      </c>
      <c r="I79" s="8" t="s">
        <v>525</v>
      </c>
      <c r="J79" s="8" t="s">
        <v>526</v>
      </c>
      <c r="K79" s="10" t="s">
        <v>527</v>
      </c>
      <c r="L79" s="5">
        <v>12</v>
      </c>
      <c r="M79" s="5">
        <v>12</v>
      </c>
      <c r="N79" s="5">
        <v>0</v>
      </c>
      <c r="O79" s="7" t="s">
        <v>368</v>
      </c>
      <c r="P79" s="20" t="str">
        <f>"18355239404"</f>
        <v>18355239404</v>
      </c>
      <c r="Q79" s="12" t="s">
        <v>598</v>
      </c>
      <c r="R79" s="8" t="s">
        <v>524</v>
      </c>
      <c r="S79" s="7" t="s">
        <v>234</v>
      </c>
      <c r="T79" s="7" t="s">
        <v>369</v>
      </c>
      <c r="U79" s="7" t="s">
        <v>370</v>
      </c>
      <c r="V79" s="7" t="s">
        <v>371</v>
      </c>
      <c r="W79" s="7" t="str">
        <f>"233000"</f>
        <v>233000</v>
      </c>
      <c r="X79" s="5"/>
      <c r="Y79" s="5"/>
    </row>
    <row r="80" spans="1:25" s="3" customFormat="1" ht="12.75" customHeight="1">
      <c r="A80" s="7" t="s">
        <v>372</v>
      </c>
      <c r="B80" s="8" t="s">
        <v>534</v>
      </c>
      <c r="C80" s="7">
        <v>1</v>
      </c>
      <c r="D80" s="8" t="s">
        <v>528</v>
      </c>
      <c r="E80" s="12" t="s">
        <v>572</v>
      </c>
      <c r="F80" s="7"/>
      <c r="G80" s="7"/>
      <c r="H80" s="7"/>
      <c r="I80" s="8"/>
      <c r="J80" s="8"/>
      <c r="K80" s="10"/>
      <c r="L80" s="5"/>
      <c r="M80" s="5"/>
      <c r="N80" s="5"/>
      <c r="O80" s="7"/>
      <c r="P80" s="20"/>
      <c r="Q80" s="12"/>
      <c r="R80" s="8"/>
      <c r="S80" s="7"/>
      <c r="T80" s="7"/>
      <c r="U80" s="7"/>
      <c r="V80" s="7"/>
      <c r="W80" s="7"/>
      <c r="X80" s="5"/>
      <c r="Y80" s="5"/>
    </row>
    <row r="81" spans="1:25" ht="12.75" customHeight="1">
      <c r="A81" s="7" t="s">
        <v>351</v>
      </c>
      <c r="B81" s="8" t="s">
        <v>531</v>
      </c>
      <c r="C81" s="7">
        <v>1</v>
      </c>
      <c r="D81" s="8" t="s">
        <v>528</v>
      </c>
      <c r="E81" s="9" t="s">
        <v>554</v>
      </c>
      <c r="F81" s="7" t="s">
        <v>76</v>
      </c>
      <c r="G81" s="7" t="s">
        <v>373</v>
      </c>
      <c r="H81" s="7" t="str">
        <f>"738186018496119341"</f>
        <v>738186018496119341</v>
      </c>
      <c r="I81" s="8" t="s">
        <v>525</v>
      </c>
      <c r="J81" s="8" t="s">
        <v>526</v>
      </c>
      <c r="K81" s="10" t="s">
        <v>527</v>
      </c>
      <c r="L81" s="5">
        <v>12</v>
      </c>
      <c r="M81" s="5">
        <v>12</v>
      </c>
      <c r="N81" s="5">
        <v>0</v>
      </c>
      <c r="O81" s="7" t="s">
        <v>374</v>
      </c>
      <c r="P81" s="20" t="str">
        <f>"15821017806"</f>
        <v>15821017806</v>
      </c>
      <c r="Q81" s="12" t="s">
        <v>599</v>
      </c>
      <c r="R81" s="8" t="s">
        <v>524</v>
      </c>
      <c r="S81" s="7" t="s">
        <v>168</v>
      </c>
      <c r="T81" s="7" t="s">
        <v>169</v>
      </c>
      <c r="U81" s="7" t="s">
        <v>375</v>
      </c>
      <c r="V81" s="7" t="s">
        <v>376</v>
      </c>
      <c r="W81" s="7" t="str">
        <f>"201900"</f>
        <v>201900</v>
      </c>
      <c r="X81" s="5"/>
      <c r="Y81" s="5"/>
    </row>
    <row r="82" spans="1:25" ht="12.75" customHeight="1">
      <c r="A82" s="7" t="s">
        <v>268</v>
      </c>
      <c r="B82" s="8" t="s">
        <v>531</v>
      </c>
      <c r="C82" s="7">
        <v>1</v>
      </c>
      <c r="D82" s="8" t="s">
        <v>528</v>
      </c>
      <c r="E82" s="9" t="s">
        <v>548</v>
      </c>
      <c r="F82" s="7"/>
      <c r="G82" s="7"/>
      <c r="H82" s="7"/>
      <c r="I82" s="8"/>
      <c r="J82" s="8"/>
      <c r="K82" s="10"/>
      <c r="L82" s="5"/>
      <c r="M82" s="5"/>
      <c r="N82" s="5"/>
      <c r="O82" s="7"/>
      <c r="P82" s="20"/>
      <c r="Q82" s="12"/>
      <c r="R82" s="8"/>
      <c r="S82" s="7"/>
      <c r="T82" s="7"/>
      <c r="U82" s="7"/>
      <c r="V82" s="7"/>
      <c r="W82" s="7"/>
      <c r="X82" s="5"/>
      <c r="Y82" s="5"/>
    </row>
    <row r="83" spans="1:25" ht="12.75" customHeight="1">
      <c r="A83" s="7" t="s">
        <v>361</v>
      </c>
      <c r="B83" s="8" t="s">
        <v>531</v>
      </c>
      <c r="C83" s="7">
        <v>2</v>
      </c>
      <c r="D83" s="8" t="s">
        <v>528</v>
      </c>
      <c r="E83" s="9" t="s">
        <v>555</v>
      </c>
      <c r="F83" s="7" t="s">
        <v>77</v>
      </c>
      <c r="G83" s="7" t="s">
        <v>377</v>
      </c>
      <c r="H83" s="7" t="str">
        <f>"738087169446425633"</f>
        <v>738087169446425633</v>
      </c>
      <c r="I83" s="8" t="s">
        <v>525</v>
      </c>
      <c r="J83" s="8" t="s">
        <v>526</v>
      </c>
      <c r="K83" s="10" t="s">
        <v>527</v>
      </c>
      <c r="L83" s="5">
        <v>12</v>
      </c>
      <c r="M83" s="5">
        <v>12</v>
      </c>
      <c r="N83" s="5">
        <v>0</v>
      </c>
      <c r="O83" s="7" t="s">
        <v>378</v>
      </c>
      <c r="P83" s="20" t="str">
        <f>"15608091626"</f>
        <v>15608091626</v>
      </c>
      <c r="Q83" s="2"/>
      <c r="R83" s="8" t="s">
        <v>524</v>
      </c>
      <c r="S83" s="7" t="s">
        <v>219</v>
      </c>
      <c r="T83" s="7" t="s">
        <v>310</v>
      </c>
      <c r="U83" s="7" t="s">
        <v>379</v>
      </c>
      <c r="V83" s="7" t="s">
        <v>380</v>
      </c>
      <c r="W83" s="7" t="str">
        <f>"610200"</f>
        <v>610200</v>
      </c>
      <c r="X83" s="5"/>
      <c r="Y83" s="5"/>
    </row>
    <row r="84" spans="1:25" ht="12.75" customHeight="1">
      <c r="A84" s="7" t="s">
        <v>268</v>
      </c>
      <c r="B84" s="8" t="s">
        <v>531</v>
      </c>
      <c r="C84" s="7">
        <v>1</v>
      </c>
      <c r="D84" s="8" t="s">
        <v>528</v>
      </c>
      <c r="E84" s="9" t="s">
        <v>548</v>
      </c>
      <c r="F84" s="7"/>
      <c r="G84" s="7"/>
      <c r="H84" s="7"/>
      <c r="I84" s="8"/>
      <c r="J84" s="8"/>
      <c r="K84" s="10"/>
      <c r="L84" s="5"/>
      <c r="M84" s="5"/>
      <c r="N84" s="5"/>
      <c r="O84" s="7"/>
      <c r="P84" s="20"/>
      <c r="Q84" s="12"/>
      <c r="R84" s="8"/>
      <c r="S84" s="7"/>
      <c r="T84" s="7"/>
      <c r="U84" s="7"/>
      <c r="V84" s="7"/>
      <c r="W84" s="7"/>
      <c r="X84" s="5"/>
      <c r="Y84" s="5"/>
    </row>
    <row r="85" spans="1:25" ht="12.75" customHeight="1">
      <c r="A85" s="7" t="s">
        <v>128</v>
      </c>
      <c r="B85" s="8" t="s">
        <v>531</v>
      </c>
      <c r="C85" s="7">
        <v>1</v>
      </c>
      <c r="D85" s="8" t="s">
        <v>528</v>
      </c>
      <c r="E85" s="9" t="s">
        <v>538</v>
      </c>
      <c r="F85" s="7" t="s">
        <v>78</v>
      </c>
      <c r="G85" s="7" t="s">
        <v>381</v>
      </c>
      <c r="H85" s="7" t="str">
        <f>"738061953974625645"</f>
        <v>738061953974625645</v>
      </c>
      <c r="I85" s="8" t="s">
        <v>525</v>
      </c>
      <c r="J85" s="8" t="s">
        <v>526</v>
      </c>
      <c r="K85" s="10" t="s">
        <v>527</v>
      </c>
      <c r="L85" s="5">
        <v>16</v>
      </c>
      <c r="M85" s="5">
        <v>16</v>
      </c>
      <c r="N85" s="5">
        <v>0</v>
      </c>
      <c r="O85" s="7" t="s">
        <v>382</v>
      </c>
      <c r="P85" s="20" t="str">
        <f>"13370083209"</f>
        <v>13370083209</v>
      </c>
      <c r="Q85" s="12" t="s">
        <v>600</v>
      </c>
      <c r="R85" s="8" t="s">
        <v>524</v>
      </c>
      <c r="S85" s="7" t="s">
        <v>168</v>
      </c>
      <c r="T85" s="7" t="s">
        <v>169</v>
      </c>
      <c r="U85" s="7" t="s">
        <v>383</v>
      </c>
      <c r="V85" s="7" t="s">
        <v>384</v>
      </c>
      <c r="W85" s="7" t="str">
        <f>"000000"</f>
        <v>000000</v>
      </c>
      <c r="X85" s="5"/>
      <c r="Y85" s="5"/>
    </row>
    <row r="86" spans="1:25" ht="12.75" customHeight="1">
      <c r="A86" s="7" t="s">
        <v>293</v>
      </c>
      <c r="B86" s="8" t="s">
        <v>531</v>
      </c>
      <c r="C86" s="7">
        <v>1</v>
      </c>
      <c r="D86" s="8" t="s">
        <v>528</v>
      </c>
      <c r="E86" s="9" t="s">
        <v>550</v>
      </c>
      <c r="F86" s="7"/>
      <c r="G86" s="7"/>
      <c r="H86" s="7"/>
      <c r="I86" s="8"/>
      <c r="J86" s="8"/>
      <c r="K86" s="10"/>
      <c r="L86" s="5"/>
      <c r="M86" s="5"/>
      <c r="N86" s="5"/>
      <c r="O86" s="7"/>
      <c r="P86" s="20"/>
      <c r="Q86" s="12"/>
      <c r="R86" s="8"/>
      <c r="S86" s="7"/>
      <c r="T86" s="7"/>
      <c r="U86" s="7"/>
      <c r="V86" s="7"/>
      <c r="W86" s="7"/>
      <c r="X86" s="5"/>
      <c r="Y86" s="5"/>
    </row>
    <row r="87" spans="1:25" s="3" customFormat="1" ht="12.75" customHeight="1">
      <c r="A87" s="7" t="s">
        <v>385</v>
      </c>
      <c r="B87" s="8" t="s">
        <v>535</v>
      </c>
      <c r="C87" s="7">
        <v>1</v>
      </c>
      <c r="D87" s="8" t="s">
        <v>528</v>
      </c>
      <c r="E87" s="12" t="s">
        <v>568</v>
      </c>
      <c r="F87" s="7"/>
      <c r="G87" s="7"/>
      <c r="H87" s="7"/>
      <c r="I87" s="8"/>
      <c r="J87" s="8"/>
      <c r="K87" s="10"/>
      <c r="L87" s="5"/>
      <c r="M87" s="5"/>
      <c r="N87" s="5"/>
      <c r="O87" s="7"/>
      <c r="P87" s="20"/>
      <c r="Q87" s="12"/>
      <c r="R87" s="8"/>
      <c r="S87" s="7"/>
      <c r="T87" s="7"/>
      <c r="U87" s="7"/>
      <c r="V87" s="7"/>
      <c r="W87" s="7"/>
      <c r="X87" s="5"/>
      <c r="Y87" s="5"/>
    </row>
    <row r="88" spans="1:25" ht="12.75" customHeight="1">
      <c r="A88" s="7" t="s">
        <v>268</v>
      </c>
      <c r="B88" s="8" t="s">
        <v>531</v>
      </c>
      <c r="C88" s="7">
        <v>1</v>
      </c>
      <c r="D88" s="8" t="s">
        <v>528</v>
      </c>
      <c r="E88" s="9" t="s">
        <v>548</v>
      </c>
      <c r="F88" s="7" t="s">
        <v>79</v>
      </c>
      <c r="G88" s="7" t="s">
        <v>386</v>
      </c>
      <c r="H88" s="7" t="str">
        <f>"580151982543132312"</f>
        <v>580151982543132312</v>
      </c>
      <c r="I88" s="8" t="s">
        <v>525</v>
      </c>
      <c r="J88" s="8" t="s">
        <v>526</v>
      </c>
      <c r="K88" s="10" t="s">
        <v>527</v>
      </c>
      <c r="L88" s="5">
        <v>12</v>
      </c>
      <c r="M88" s="5">
        <v>12</v>
      </c>
      <c r="N88" s="5">
        <v>0</v>
      </c>
      <c r="O88" s="7" t="s">
        <v>387</v>
      </c>
      <c r="P88" s="20" t="str">
        <f>"17624099402"</f>
        <v>17624099402</v>
      </c>
      <c r="Q88" s="12" t="s">
        <v>601</v>
      </c>
      <c r="R88" s="8" t="s">
        <v>524</v>
      </c>
      <c r="S88" s="7" t="s">
        <v>132</v>
      </c>
      <c r="T88" s="7" t="s">
        <v>388</v>
      </c>
      <c r="U88" s="7" t="s">
        <v>389</v>
      </c>
      <c r="V88" s="7" t="s">
        <v>390</v>
      </c>
      <c r="W88" s="7" t="str">
        <f>"564700"</f>
        <v>564700</v>
      </c>
      <c r="X88" s="5"/>
      <c r="Y88" s="5"/>
    </row>
    <row r="89" spans="1:25" ht="12.75" customHeight="1">
      <c r="A89" s="7" t="s">
        <v>294</v>
      </c>
      <c r="B89" s="8" t="s">
        <v>531</v>
      </c>
      <c r="C89" s="7">
        <v>1</v>
      </c>
      <c r="D89" s="8" t="s">
        <v>528</v>
      </c>
      <c r="E89" s="9" t="s">
        <v>551</v>
      </c>
      <c r="F89" s="7"/>
      <c r="G89" s="7"/>
      <c r="H89" s="7"/>
      <c r="I89" s="8"/>
      <c r="J89" s="8"/>
      <c r="K89" s="10"/>
      <c r="L89" s="5"/>
      <c r="M89" s="5"/>
      <c r="N89" s="5"/>
      <c r="O89" s="7"/>
      <c r="P89" s="20"/>
      <c r="Q89" s="12"/>
      <c r="R89" s="8"/>
      <c r="S89" s="7"/>
      <c r="T89" s="7"/>
      <c r="U89" s="7"/>
      <c r="V89" s="7"/>
      <c r="W89" s="7"/>
      <c r="X89" s="5"/>
      <c r="Y89" s="5"/>
    </row>
    <row r="90" spans="1:25" ht="12.75" customHeight="1">
      <c r="A90" s="7" t="s">
        <v>361</v>
      </c>
      <c r="B90" s="8" t="s">
        <v>531</v>
      </c>
      <c r="C90" s="7">
        <v>1</v>
      </c>
      <c r="D90" s="8" t="s">
        <v>528</v>
      </c>
      <c r="E90" s="9" t="s">
        <v>555</v>
      </c>
      <c r="F90" s="7" t="s">
        <v>80</v>
      </c>
      <c r="G90" s="7" t="s">
        <v>391</v>
      </c>
      <c r="H90" s="7" t="str">
        <f>"737820064454645430"</f>
        <v>737820064454645430</v>
      </c>
      <c r="I90" s="8" t="s">
        <v>525</v>
      </c>
      <c r="J90" s="8" t="s">
        <v>526</v>
      </c>
      <c r="K90" s="10" t="s">
        <v>527</v>
      </c>
      <c r="L90" s="5">
        <v>15</v>
      </c>
      <c r="M90" s="5">
        <v>15</v>
      </c>
      <c r="N90" s="5">
        <v>0</v>
      </c>
      <c r="O90" s="7" t="s">
        <v>392</v>
      </c>
      <c r="P90" s="20" t="str">
        <f>"17396220193"</f>
        <v>17396220193</v>
      </c>
      <c r="Q90" s="2"/>
      <c r="R90" s="8" t="s">
        <v>524</v>
      </c>
      <c r="S90" s="7" t="s">
        <v>219</v>
      </c>
      <c r="T90" s="7" t="s">
        <v>310</v>
      </c>
      <c r="U90" s="7" t="s">
        <v>311</v>
      </c>
      <c r="V90" s="7" t="s">
        <v>393</v>
      </c>
      <c r="W90" s="7" t="str">
        <f>"000000"</f>
        <v>000000</v>
      </c>
      <c r="X90" s="5"/>
      <c r="Y90" s="5"/>
    </row>
    <row r="91" spans="1:25" s="3" customFormat="1" ht="12.75" customHeight="1">
      <c r="A91" s="7" t="s">
        <v>267</v>
      </c>
      <c r="B91" s="8" t="s">
        <v>532</v>
      </c>
      <c r="C91" s="7">
        <v>1</v>
      </c>
      <c r="D91" s="8" t="s">
        <v>528</v>
      </c>
      <c r="E91" s="12" t="s">
        <v>567</v>
      </c>
      <c r="F91" s="7"/>
      <c r="G91" s="7"/>
      <c r="H91" s="7"/>
      <c r="I91" s="8"/>
      <c r="J91" s="8"/>
      <c r="K91" s="10"/>
      <c r="L91" s="5"/>
      <c r="M91" s="5"/>
      <c r="N91" s="5"/>
      <c r="O91" s="7"/>
      <c r="P91" s="20"/>
      <c r="Q91" s="12"/>
      <c r="R91" s="8"/>
      <c r="S91" s="7"/>
      <c r="T91" s="7"/>
      <c r="U91" s="7"/>
      <c r="V91" s="7"/>
      <c r="W91" s="7"/>
      <c r="X91" s="5"/>
      <c r="Y91" s="5"/>
    </row>
    <row r="92" spans="1:25" ht="12.75" customHeight="1">
      <c r="A92" s="7" t="s">
        <v>268</v>
      </c>
      <c r="B92" s="8" t="s">
        <v>531</v>
      </c>
      <c r="C92" s="7">
        <v>1</v>
      </c>
      <c r="D92" s="8" t="s">
        <v>528</v>
      </c>
      <c r="E92" s="9" t="s">
        <v>548</v>
      </c>
      <c r="F92" s="7"/>
      <c r="G92" s="7"/>
      <c r="H92" s="7"/>
      <c r="I92" s="8"/>
      <c r="J92" s="8"/>
      <c r="K92" s="10"/>
      <c r="L92" s="5"/>
      <c r="M92" s="5"/>
      <c r="N92" s="5"/>
      <c r="O92" s="7"/>
      <c r="P92" s="20"/>
      <c r="Q92" s="12"/>
      <c r="R92" s="8"/>
      <c r="S92" s="7"/>
      <c r="T92" s="7"/>
      <c r="U92" s="7"/>
      <c r="V92" s="7"/>
      <c r="W92" s="7"/>
      <c r="X92" s="5"/>
      <c r="Y92" s="5"/>
    </row>
    <row r="93" spans="1:25" ht="12.75" customHeight="1">
      <c r="A93" s="7" t="s">
        <v>293</v>
      </c>
      <c r="B93" s="8" t="s">
        <v>531</v>
      </c>
      <c r="C93" s="7">
        <v>1</v>
      </c>
      <c r="D93" s="8" t="s">
        <v>528</v>
      </c>
      <c r="E93" s="9" t="s">
        <v>550</v>
      </c>
      <c r="F93" s="7" t="s">
        <v>81</v>
      </c>
      <c r="G93" s="7" t="s">
        <v>394</v>
      </c>
      <c r="H93" s="7" t="str">
        <f>"737780672665887932"</f>
        <v>737780672665887932</v>
      </c>
      <c r="I93" s="8" t="s">
        <v>525</v>
      </c>
      <c r="J93" s="8" t="s">
        <v>526</v>
      </c>
      <c r="K93" s="10" t="s">
        <v>527</v>
      </c>
      <c r="L93" s="5">
        <v>10</v>
      </c>
      <c r="M93" s="5">
        <v>10</v>
      </c>
      <c r="N93" s="5">
        <v>0</v>
      </c>
      <c r="O93" s="14" t="s">
        <v>652</v>
      </c>
      <c r="P93" s="20" t="str">
        <f>"15618965067"</f>
        <v>15618965067</v>
      </c>
      <c r="Q93" s="12" t="s">
        <v>651</v>
      </c>
      <c r="R93" s="8" t="s">
        <v>524</v>
      </c>
      <c r="S93" s="7" t="s">
        <v>168</v>
      </c>
      <c r="T93" s="7" t="s">
        <v>169</v>
      </c>
      <c r="U93" s="7" t="s">
        <v>170</v>
      </c>
      <c r="V93" s="7" t="s">
        <v>395</v>
      </c>
      <c r="W93" s="7" t="str">
        <f>"200040"</f>
        <v>200040</v>
      </c>
      <c r="X93" s="5"/>
      <c r="Y93" s="5"/>
    </row>
    <row r="94" spans="1:25" ht="12.75" customHeight="1">
      <c r="A94" s="7" t="s">
        <v>294</v>
      </c>
      <c r="B94" s="8" t="s">
        <v>531</v>
      </c>
      <c r="C94" s="7">
        <v>1</v>
      </c>
      <c r="D94" s="8" t="s">
        <v>528</v>
      </c>
      <c r="E94" s="9" t="s">
        <v>551</v>
      </c>
      <c r="F94" s="7"/>
      <c r="G94" s="7"/>
      <c r="H94" s="7"/>
      <c r="I94" s="8"/>
      <c r="J94" s="8"/>
      <c r="K94" s="10"/>
      <c r="L94" s="5"/>
      <c r="M94" s="5"/>
      <c r="N94" s="5"/>
      <c r="O94" s="7"/>
      <c r="P94" s="20"/>
      <c r="Q94" s="12"/>
      <c r="R94" s="8"/>
      <c r="S94" s="7"/>
      <c r="T94" s="7"/>
      <c r="U94" s="7"/>
      <c r="V94" s="7"/>
      <c r="W94" s="7"/>
      <c r="X94" s="5"/>
      <c r="Y94" s="5"/>
    </row>
    <row r="95" spans="1:25" ht="12.75" customHeight="1">
      <c r="A95" s="7" t="s">
        <v>190</v>
      </c>
      <c r="B95" s="8" t="s">
        <v>531</v>
      </c>
      <c r="C95" s="7">
        <v>1</v>
      </c>
      <c r="D95" s="8" t="s">
        <v>528</v>
      </c>
      <c r="E95" s="9" t="s">
        <v>544</v>
      </c>
      <c r="F95" s="7" t="s">
        <v>82</v>
      </c>
      <c r="G95" s="7" t="s">
        <v>396</v>
      </c>
      <c r="H95" s="7" t="str">
        <f>"738009571951668468"</f>
        <v>738009571951668468</v>
      </c>
      <c r="I95" s="8" t="s">
        <v>525</v>
      </c>
      <c r="J95" s="8" t="s">
        <v>526</v>
      </c>
      <c r="K95" s="10" t="s">
        <v>527</v>
      </c>
      <c r="L95" s="5">
        <v>10</v>
      </c>
      <c r="M95" s="5">
        <v>10</v>
      </c>
      <c r="N95" s="5">
        <v>0</v>
      </c>
      <c r="O95" s="14" t="s">
        <v>650</v>
      </c>
      <c r="P95" s="20" t="str">
        <f>"13661808834"</f>
        <v>13661808834</v>
      </c>
      <c r="Q95" s="2"/>
      <c r="R95" s="8" t="s">
        <v>524</v>
      </c>
      <c r="S95" s="7" t="s">
        <v>168</v>
      </c>
      <c r="T95" s="7" t="s">
        <v>169</v>
      </c>
      <c r="U95" s="7" t="s">
        <v>397</v>
      </c>
      <c r="V95" s="7" t="s">
        <v>398</v>
      </c>
      <c r="W95" s="7" t="str">
        <f>"000000"</f>
        <v>000000</v>
      </c>
      <c r="X95" s="5"/>
      <c r="Y95" s="5"/>
    </row>
    <row r="96" spans="1:25" ht="12.75" customHeight="1">
      <c r="A96" s="7" t="s">
        <v>402</v>
      </c>
      <c r="B96" s="8" t="s">
        <v>531</v>
      </c>
      <c r="C96" s="7">
        <v>1</v>
      </c>
      <c r="D96" s="8" t="s">
        <v>528</v>
      </c>
      <c r="E96" s="9" t="s">
        <v>556</v>
      </c>
      <c r="F96" s="7" t="s">
        <v>83</v>
      </c>
      <c r="G96" s="7" t="s">
        <v>399</v>
      </c>
      <c r="H96" s="7" t="str">
        <f>"737921058973464655"</f>
        <v>737921058973464655</v>
      </c>
      <c r="I96" s="8" t="s">
        <v>525</v>
      </c>
      <c r="J96" s="8" t="s">
        <v>526</v>
      </c>
      <c r="K96" s="10" t="s">
        <v>527</v>
      </c>
      <c r="L96" s="5">
        <v>13</v>
      </c>
      <c r="M96" s="5">
        <v>13</v>
      </c>
      <c r="N96" s="5">
        <v>0</v>
      </c>
      <c r="O96" s="7" t="s">
        <v>400</v>
      </c>
      <c r="P96" s="20" t="str">
        <f>"18641308775"</f>
        <v>18641308775</v>
      </c>
      <c r="Q96" s="2"/>
      <c r="R96" s="8" t="s">
        <v>524</v>
      </c>
      <c r="S96" s="7" t="s">
        <v>132</v>
      </c>
      <c r="T96" s="7" t="s">
        <v>133</v>
      </c>
      <c r="U96" s="7" t="s">
        <v>134</v>
      </c>
      <c r="V96" s="7" t="s">
        <v>401</v>
      </c>
      <c r="W96" s="7" t="str">
        <f>"550025"</f>
        <v>550025</v>
      </c>
      <c r="X96" s="5"/>
      <c r="Y96" s="5"/>
    </row>
    <row r="97" spans="1:25" ht="12.75" customHeight="1">
      <c r="A97" s="7" t="s">
        <v>361</v>
      </c>
      <c r="B97" s="8" t="s">
        <v>531</v>
      </c>
      <c r="C97" s="7">
        <v>1</v>
      </c>
      <c r="D97" s="8" t="s">
        <v>528</v>
      </c>
      <c r="E97" s="9" t="s">
        <v>555</v>
      </c>
      <c r="F97" s="7"/>
      <c r="G97" s="7"/>
      <c r="H97" s="7"/>
      <c r="I97" s="8"/>
      <c r="J97" s="8"/>
      <c r="K97" s="10"/>
      <c r="L97" s="5"/>
      <c r="M97" s="5"/>
      <c r="N97" s="5"/>
      <c r="O97" s="7"/>
      <c r="P97" s="20"/>
      <c r="Q97" s="12"/>
      <c r="R97" s="8"/>
      <c r="S97" s="7"/>
      <c r="T97" s="7"/>
      <c r="U97" s="7"/>
      <c r="V97" s="7"/>
      <c r="W97" s="7"/>
      <c r="X97" s="5"/>
      <c r="Y97" s="5"/>
    </row>
    <row r="98" spans="1:25" ht="12.75" customHeight="1">
      <c r="A98" s="7" t="s">
        <v>293</v>
      </c>
      <c r="B98" s="8" t="s">
        <v>531</v>
      </c>
      <c r="C98" s="7">
        <v>1</v>
      </c>
      <c r="D98" s="8" t="s">
        <v>528</v>
      </c>
      <c r="E98" s="9" t="s">
        <v>550</v>
      </c>
      <c r="F98" s="7" t="s">
        <v>84</v>
      </c>
      <c r="G98" s="7" t="s">
        <v>403</v>
      </c>
      <c r="H98" s="7" t="str">
        <f>"737890114972181382"</f>
        <v>737890114972181382</v>
      </c>
      <c r="I98" s="8" t="s">
        <v>525</v>
      </c>
      <c r="J98" s="8" t="s">
        <v>526</v>
      </c>
      <c r="K98" s="10" t="s">
        <v>527</v>
      </c>
      <c r="L98" s="5">
        <v>15</v>
      </c>
      <c r="M98" s="5">
        <v>15</v>
      </c>
      <c r="N98" s="5">
        <v>0</v>
      </c>
      <c r="O98" s="16" t="s">
        <v>639</v>
      </c>
      <c r="P98" s="20" t="str">
        <f>"13029402071"</f>
        <v>13029402071</v>
      </c>
      <c r="Q98" s="12" t="s">
        <v>638</v>
      </c>
      <c r="R98" s="8" t="s">
        <v>524</v>
      </c>
      <c r="S98" s="7" t="s">
        <v>404</v>
      </c>
      <c r="T98" s="7" t="s">
        <v>405</v>
      </c>
      <c r="U98" s="7" t="s">
        <v>406</v>
      </c>
      <c r="V98" s="7" t="s">
        <v>407</v>
      </c>
      <c r="W98" s="7" t="str">
        <f aca="true" t="shared" si="1" ref="W98:W105">"000000"</f>
        <v>000000</v>
      </c>
      <c r="X98" s="5"/>
      <c r="Y98" s="5"/>
    </row>
    <row r="99" spans="1:25" ht="12.75" customHeight="1">
      <c r="A99" s="7" t="s">
        <v>294</v>
      </c>
      <c r="B99" s="8" t="s">
        <v>531</v>
      </c>
      <c r="C99" s="7">
        <v>1</v>
      </c>
      <c r="D99" s="8" t="s">
        <v>528</v>
      </c>
      <c r="E99" s="9" t="s">
        <v>551</v>
      </c>
      <c r="F99" s="7"/>
      <c r="G99" s="7"/>
      <c r="H99" s="7"/>
      <c r="I99" s="8"/>
      <c r="J99" s="8"/>
      <c r="K99" s="10"/>
      <c r="L99" s="5"/>
      <c r="M99" s="5"/>
      <c r="N99" s="5"/>
      <c r="O99" s="7"/>
      <c r="P99" s="20"/>
      <c r="Q99" s="12"/>
      <c r="R99" s="8"/>
      <c r="S99" s="7"/>
      <c r="T99" s="7"/>
      <c r="U99" s="7"/>
      <c r="V99" s="7"/>
      <c r="W99" s="7"/>
      <c r="X99" s="5"/>
      <c r="Y99" s="5"/>
    </row>
    <row r="100" spans="1:25" ht="12.75" customHeight="1">
      <c r="A100" s="7" t="s">
        <v>402</v>
      </c>
      <c r="B100" s="8" t="s">
        <v>531</v>
      </c>
      <c r="C100" s="7">
        <v>1</v>
      </c>
      <c r="D100" s="8" t="s">
        <v>528</v>
      </c>
      <c r="E100" s="9" t="s">
        <v>556</v>
      </c>
      <c r="F100" s="7" t="s">
        <v>85</v>
      </c>
      <c r="G100" s="7" t="s">
        <v>408</v>
      </c>
      <c r="H100" s="7" t="str">
        <f>"572888935844949099"</f>
        <v>572888935844949099</v>
      </c>
      <c r="I100" s="8" t="s">
        <v>525</v>
      </c>
      <c r="J100" s="8" t="s">
        <v>526</v>
      </c>
      <c r="K100" s="10" t="s">
        <v>527</v>
      </c>
      <c r="L100" s="5">
        <v>13</v>
      </c>
      <c r="M100" s="5">
        <v>13</v>
      </c>
      <c r="N100" s="5">
        <v>0</v>
      </c>
      <c r="O100" s="7" t="s">
        <v>409</v>
      </c>
      <c r="P100" s="20" t="str">
        <f>"17321045053"</f>
        <v>17321045053</v>
      </c>
      <c r="Q100" s="2"/>
      <c r="R100" s="8" t="s">
        <v>524</v>
      </c>
      <c r="S100" s="7" t="s">
        <v>168</v>
      </c>
      <c r="T100" s="7" t="s">
        <v>169</v>
      </c>
      <c r="U100" s="7" t="s">
        <v>256</v>
      </c>
      <c r="V100" s="7" t="s">
        <v>410</v>
      </c>
      <c r="W100" s="7" t="str">
        <f t="shared" si="1"/>
        <v>000000</v>
      </c>
      <c r="X100" s="5"/>
      <c r="Y100" s="5"/>
    </row>
    <row r="101" spans="1:25" ht="12.75" customHeight="1">
      <c r="A101" s="7" t="s">
        <v>351</v>
      </c>
      <c r="B101" s="8" t="s">
        <v>535</v>
      </c>
      <c r="C101" s="7">
        <v>1</v>
      </c>
      <c r="D101" s="8" t="s">
        <v>528</v>
      </c>
      <c r="E101" s="9" t="s">
        <v>554</v>
      </c>
      <c r="F101" s="7"/>
      <c r="G101" s="7"/>
      <c r="H101" s="7"/>
      <c r="I101" s="8"/>
      <c r="J101" s="8"/>
      <c r="K101" s="10"/>
      <c r="L101" s="5"/>
      <c r="M101" s="5"/>
      <c r="N101" s="5"/>
      <c r="O101" s="7"/>
      <c r="P101" s="20"/>
      <c r="Q101" s="12"/>
      <c r="R101" s="8"/>
      <c r="S101" s="7"/>
      <c r="T101" s="7"/>
      <c r="U101" s="7"/>
      <c r="V101" s="7"/>
      <c r="W101" s="7"/>
      <c r="X101" s="5"/>
      <c r="Y101" s="5"/>
    </row>
    <row r="102" spans="1:25" ht="12.75" customHeight="1">
      <c r="A102" s="7" t="s">
        <v>190</v>
      </c>
      <c r="B102" s="8" t="s">
        <v>531</v>
      </c>
      <c r="C102" s="7">
        <v>1</v>
      </c>
      <c r="D102" s="8" t="s">
        <v>528</v>
      </c>
      <c r="E102" s="9" t="s">
        <v>544</v>
      </c>
      <c r="F102" s="7" t="s">
        <v>86</v>
      </c>
      <c r="G102" s="7" t="s">
        <v>411</v>
      </c>
      <c r="H102" s="7" t="str">
        <f>"737761953658058649"</f>
        <v>737761953658058649</v>
      </c>
      <c r="I102" s="8" t="s">
        <v>525</v>
      </c>
      <c r="J102" s="8" t="s">
        <v>526</v>
      </c>
      <c r="K102" s="10" t="s">
        <v>527</v>
      </c>
      <c r="L102" s="5">
        <v>17</v>
      </c>
      <c r="M102" s="5">
        <v>17</v>
      </c>
      <c r="N102" s="5">
        <v>0</v>
      </c>
      <c r="O102" s="7" t="s">
        <v>412</v>
      </c>
      <c r="P102" s="20" t="str">
        <f>"18526722507"</f>
        <v>18526722507</v>
      </c>
      <c r="Q102" s="2"/>
      <c r="R102" s="8" t="s">
        <v>524</v>
      </c>
      <c r="S102" s="7" t="s">
        <v>413</v>
      </c>
      <c r="T102" s="7" t="s">
        <v>414</v>
      </c>
      <c r="U102" s="7" t="s">
        <v>415</v>
      </c>
      <c r="V102" s="7" t="s">
        <v>416</v>
      </c>
      <c r="W102" s="7" t="str">
        <f t="shared" si="1"/>
        <v>000000</v>
      </c>
      <c r="X102" s="5"/>
      <c r="Y102" s="5"/>
    </row>
    <row r="103" spans="1:25" ht="12.75" customHeight="1">
      <c r="A103" s="7" t="s">
        <v>249</v>
      </c>
      <c r="B103" s="8" t="s">
        <v>531</v>
      </c>
      <c r="C103" s="7">
        <v>1</v>
      </c>
      <c r="D103" s="8" t="s">
        <v>528</v>
      </c>
      <c r="E103" s="9" t="s">
        <v>546</v>
      </c>
      <c r="F103" s="7"/>
      <c r="G103" s="7"/>
      <c r="H103" s="7"/>
      <c r="I103" s="8"/>
      <c r="J103" s="8"/>
      <c r="K103" s="10"/>
      <c r="L103" s="5"/>
      <c r="M103" s="5"/>
      <c r="N103" s="5"/>
      <c r="O103" s="7"/>
      <c r="P103" s="20"/>
      <c r="Q103" s="12"/>
      <c r="R103" s="8"/>
      <c r="S103" s="7"/>
      <c r="T103" s="7"/>
      <c r="U103" s="7"/>
      <c r="V103" s="7"/>
      <c r="W103" s="7"/>
      <c r="X103" s="5"/>
      <c r="Y103" s="5"/>
    </row>
    <row r="104" spans="1:25" ht="12.75" customHeight="1">
      <c r="A104" s="7" t="s">
        <v>128</v>
      </c>
      <c r="B104" s="8" t="s">
        <v>531</v>
      </c>
      <c r="C104" s="7">
        <v>3</v>
      </c>
      <c r="D104" s="8" t="s">
        <v>528</v>
      </c>
      <c r="E104" s="9" t="s">
        <v>538</v>
      </c>
      <c r="F104" s="7" t="s">
        <v>87</v>
      </c>
      <c r="G104" s="7" t="s">
        <v>417</v>
      </c>
      <c r="H104" s="7" t="str">
        <f>"737726081245097017"</f>
        <v>737726081245097017</v>
      </c>
      <c r="I104" s="8" t="s">
        <v>525</v>
      </c>
      <c r="J104" s="8" t="s">
        <v>526</v>
      </c>
      <c r="K104" s="10" t="s">
        <v>527</v>
      </c>
      <c r="L104" s="5">
        <v>10</v>
      </c>
      <c r="M104" s="5">
        <v>10</v>
      </c>
      <c r="N104" s="5">
        <v>0</v>
      </c>
      <c r="O104" s="14" t="s">
        <v>661</v>
      </c>
      <c r="P104" s="20" t="str">
        <f>"18823891888"</f>
        <v>18823891888</v>
      </c>
      <c r="Q104" s="2"/>
      <c r="R104" s="8" t="s">
        <v>524</v>
      </c>
      <c r="S104" s="7" t="s">
        <v>139</v>
      </c>
      <c r="T104" s="7" t="s">
        <v>271</v>
      </c>
      <c r="U104" s="7" t="s">
        <v>418</v>
      </c>
      <c r="V104" s="7" t="s">
        <v>419</v>
      </c>
      <c r="W104" s="7" t="str">
        <f t="shared" si="1"/>
        <v>000000</v>
      </c>
      <c r="X104" s="5"/>
      <c r="Y104" s="5"/>
    </row>
    <row r="105" spans="1:25" s="3" customFormat="1" ht="12.75" customHeight="1">
      <c r="A105" s="7" t="s">
        <v>267</v>
      </c>
      <c r="B105" s="8" t="s">
        <v>532</v>
      </c>
      <c r="C105" s="7">
        <v>1</v>
      </c>
      <c r="D105" s="8" t="s">
        <v>528</v>
      </c>
      <c r="E105" s="12" t="s">
        <v>567</v>
      </c>
      <c r="F105" s="7" t="s">
        <v>88</v>
      </c>
      <c r="G105" s="7" t="s">
        <v>420</v>
      </c>
      <c r="H105" s="7" t="str">
        <f>"737541699891483149"</f>
        <v>737541699891483149</v>
      </c>
      <c r="I105" s="8" t="s">
        <v>525</v>
      </c>
      <c r="J105" s="8" t="s">
        <v>526</v>
      </c>
      <c r="K105" s="10" t="s">
        <v>527</v>
      </c>
      <c r="L105" s="5">
        <v>13</v>
      </c>
      <c r="M105" s="5">
        <v>13</v>
      </c>
      <c r="N105" s="5">
        <v>0</v>
      </c>
      <c r="O105" s="7" t="s">
        <v>421</v>
      </c>
      <c r="P105" s="20" t="str">
        <f>"18077119266"</f>
        <v>18077119266</v>
      </c>
      <c r="Q105" s="12" t="s">
        <v>602</v>
      </c>
      <c r="R105" s="8" t="s">
        <v>524</v>
      </c>
      <c r="S105" s="7" t="s">
        <v>286</v>
      </c>
      <c r="T105" s="7" t="s">
        <v>422</v>
      </c>
      <c r="U105" s="7" t="s">
        <v>423</v>
      </c>
      <c r="V105" s="7" t="s">
        <v>424</v>
      </c>
      <c r="W105" s="7" t="str">
        <f t="shared" si="1"/>
        <v>000000</v>
      </c>
      <c r="X105" s="5"/>
      <c r="Y105" s="5"/>
    </row>
    <row r="106" spans="1:25" ht="12.75" customHeight="1">
      <c r="A106" s="7" t="s">
        <v>268</v>
      </c>
      <c r="B106" s="8" t="s">
        <v>531</v>
      </c>
      <c r="C106" s="7">
        <v>1</v>
      </c>
      <c r="D106" s="8" t="s">
        <v>528</v>
      </c>
      <c r="E106" s="9" t="s">
        <v>548</v>
      </c>
      <c r="F106" s="7"/>
      <c r="G106" s="7"/>
      <c r="H106" s="7"/>
      <c r="I106" s="8"/>
      <c r="J106" s="8"/>
      <c r="K106" s="10"/>
      <c r="L106" s="5"/>
      <c r="M106" s="5"/>
      <c r="N106" s="5"/>
      <c r="O106" s="7"/>
      <c r="P106" s="20"/>
      <c r="Q106" s="12"/>
      <c r="R106" s="8"/>
      <c r="S106" s="7"/>
      <c r="T106" s="7"/>
      <c r="U106" s="7"/>
      <c r="V106" s="7"/>
      <c r="W106" s="7"/>
      <c r="X106" s="5"/>
      <c r="Y106" s="5"/>
    </row>
    <row r="107" spans="1:25" ht="12.75" customHeight="1">
      <c r="A107" s="7" t="s">
        <v>143</v>
      </c>
      <c r="B107" s="8" t="s">
        <v>531</v>
      </c>
      <c r="C107" s="7">
        <v>1</v>
      </c>
      <c r="D107" s="8" t="s">
        <v>528</v>
      </c>
      <c r="E107" s="9" t="s">
        <v>541</v>
      </c>
      <c r="F107" s="7" t="s">
        <v>89</v>
      </c>
      <c r="G107" s="7" t="s">
        <v>425</v>
      </c>
      <c r="H107" s="7" t="str">
        <f>"737346240758547728"</f>
        <v>737346240758547728</v>
      </c>
      <c r="I107" s="8" t="s">
        <v>525</v>
      </c>
      <c r="J107" s="8" t="s">
        <v>526</v>
      </c>
      <c r="K107" s="10" t="s">
        <v>527</v>
      </c>
      <c r="L107" s="5">
        <v>13</v>
      </c>
      <c r="M107" s="5">
        <v>13</v>
      </c>
      <c r="N107" s="5">
        <v>0</v>
      </c>
      <c r="O107" s="7" t="s">
        <v>426</v>
      </c>
      <c r="P107" s="20" t="str">
        <f>"17835066885"</f>
        <v>17835066885</v>
      </c>
      <c r="Q107" s="12" t="s">
        <v>637</v>
      </c>
      <c r="R107" s="8" t="s">
        <v>524</v>
      </c>
      <c r="S107" s="7" t="s">
        <v>259</v>
      </c>
      <c r="T107" s="7" t="s">
        <v>427</v>
      </c>
      <c r="U107" s="7" t="s">
        <v>428</v>
      </c>
      <c r="V107" s="7" t="s">
        <v>429</v>
      </c>
      <c r="W107" s="7" t="str">
        <f>"041000"</f>
        <v>041000</v>
      </c>
      <c r="X107" s="5"/>
      <c r="Y107" s="5"/>
    </row>
    <row r="108" spans="1:25" ht="12.75" customHeight="1">
      <c r="A108" s="7" t="s">
        <v>430</v>
      </c>
      <c r="B108" s="8" t="s">
        <v>531</v>
      </c>
      <c r="C108" s="7">
        <v>1</v>
      </c>
      <c r="D108" s="8" t="s">
        <v>528</v>
      </c>
      <c r="E108" s="9" t="s">
        <v>557</v>
      </c>
      <c r="F108" s="7"/>
      <c r="G108" s="7"/>
      <c r="H108" s="7"/>
      <c r="I108" s="8"/>
      <c r="J108" s="8"/>
      <c r="K108" s="10"/>
      <c r="L108" s="5"/>
      <c r="M108" s="5"/>
      <c r="N108" s="5"/>
      <c r="O108" s="7"/>
      <c r="P108" s="20"/>
      <c r="Q108" s="12"/>
      <c r="R108" s="8"/>
      <c r="S108" s="7"/>
      <c r="T108" s="7"/>
      <c r="U108" s="7"/>
      <c r="V108" s="7"/>
      <c r="W108" s="7"/>
      <c r="X108" s="5"/>
      <c r="Y108" s="5"/>
    </row>
    <row r="109" spans="1:25" ht="12.75" customHeight="1">
      <c r="A109" s="7" t="s">
        <v>430</v>
      </c>
      <c r="B109" s="8" t="s">
        <v>531</v>
      </c>
      <c r="C109" s="7">
        <v>1</v>
      </c>
      <c r="D109" s="8" t="s">
        <v>528</v>
      </c>
      <c r="E109" s="9" t="s">
        <v>557</v>
      </c>
      <c r="F109" s="7" t="s">
        <v>90</v>
      </c>
      <c r="G109" s="7" t="s">
        <v>431</v>
      </c>
      <c r="H109" s="7" t="str">
        <f>"737199360718404623"</f>
        <v>737199360718404623</v>
      </c>
      <c r="I109" s="8" t="s">
        <v>525</v>
      </c>
      <c r="J109" s="8" t="s">
        <v>526</v>
      </c>
      <c r="K109" s="10" t="s">
        <v>527</v>
      </c>
      <c r="L109" s="5">
        <v>10</v>
      </c>
      <c r="M109" s="5">
        <v>10</v>
      </c>
      <c r="N109" s="5">
        <v>0</v>
      </c>
      <c r="O109" s="7" t="s">
        <v>432</v>
      </c>
      <c r="P109" s="20" t="str">
        <f>"15172549294"</f>
        <v>15172549294</v>
      </c>
      <c r="Q109" s="12" t="s">
        <v>603</v>
      </c>
      <c r="R109" s="8" t="s">
        <v>524</v>
      </c>
      <c r="S109" s="7" t="s">
        <v>213</v>
      </c>
      <c r="T109" s="7" t="s">
        <v>214</v>
      </c>
      <c r="U109" s="7" t="s">
        <v>433</v>
      </c>
      <c r="V109" s="7" t="s">
        <v>434</v>
      </c>
      <c r="W109" s="7" t="str">
        <f>"430050"</f>
        <v>430050</v>
      </c>
      <c r="X109" s="5"/>
      <c r="Y109" s="5"/>
    </row>
    <row r="110" spans="1:25" ht="12.75" customHeight="1">
      <c r="A110" s="7" t="s">
        <v>430</v>
      </c>
      <c r="B110" s="8" t="s">
        <v>531</v>
      </c>
      <c r="C110" s="7">
        <v>1</v>
      </c>
      <c r="D110" s="8" t="s">
        <v>528</v>
      </c>
      <c r="E110" s="9" t="s">
        <v>557</v>
      </c>
      <c r="F110" s="7" t="s">
        <v>91</v>
      </c>
      <c r="G110" s="7" t="s">
        <v>435</v>
      </c>
      <c r="H110" s="7" t="str">
        <f>"737419555386562439"</f>
        <v>737419555386562439</v>
      </c>
      <c r="I110" s="8" t="s">
        <v>525</v>
      </c>
      <c r="J110" s="8" t="s">
        <v>526</v>
      </c>
      <c r="K110" s="10" t="s">
        <v>527</v>
      </c>
      <c r="L110" s="5">
        <v>10</v>
      </c>
      <c r="M110" s="5">
        <v>10</v>
      </c>
      <c r="N110" s="5">
        <v>0</v>
      </c>
      <c r="O110" s="7" t="s">
        <v>436</v>
      </c>
      <c r="P110" s="20" t="str">
        <f>"13611753082"</f>
        <v>13611753082</v>
      </c>
      <c r="Q110" s="2"/>
      <c r="R110" s="8" t="s">
        <v>524</v>
      </c>
      <c r="S110" s="7" t="s">
        <v>168</v>
      </c>
      <c r="T110" s="7" t="s">
        <v>169</v>
      </c>
      <c r="U110" s="7" t="s">
        <v>323</v>
      </c>
      <c r="V110" s="7" t="s">
        <v>437</v>
      </c>
      <c r="W110" s="7" t="str">
        <f>"000000"</f>
        <v>000000</v>
      </c>
      <c r="X110" s="5"/>
      <c r="Y110" s="5"/>
    </row>
    <row r="111" spans="1:25" ht="12.75" customHeight="1">
      <c r="A111" s="7" t="s">
        <v>361</v>
      </c>
      <c r="B111" s="8" t="s">
        <v>531</v>
      </c>
      <c r="C111" s="7">
        <v>1</v>
      </c>
      <c r="D111" s="8" t="s">
        <v>528</v>
      </c>
      <c r="E111" s="9" t="s">
        <v>555</v>
      </c>
      <c r="F111" s="7" t="s">
        <v>92</v>
      </c>
      <c r="G111" s="7" t="s">
        <v>438</v>
      </c>
      <c r="H111" s="7" t="str">
        <f>"737361059225089056"</f>
        <v>737361059225089056</v>
      </c>
      <c r="I111" s="8" t="s">
        <v>525</v>
      </c>
      <c r="J111" s="8" t="s">
        <v>526</v>
      </c>
      <c r="K111" s="10" t="s">
        <v>527</v>
      </c>
      <c r="L111" s="5">
        <v>12</v>
      </c>
      <c r="M111" s="5">
        <v>12</v>
      </c>
      <c r="N111" s="5">
        <v>0</v>
      </c>
      <c r="O111" s="7" t="s">
        <v>439</v>
      </c>
      <c r="P111" s="20" t="str">
        <f>"18709578893"</f>
        <v>18709578893</v>
      </c>
      <c r="Q111" s="15" t="s">
        <v>604</v>
      </c>
      <c r="R111" s="8" t="s">
        <v>524</v>
      </c>
      <c r="S111" s="7" t="s">
        <v>139</v>
      </c>
      <c r="T111" s="7" t="s">
        <v>440</v>
      </c>
      <c r="U111" s="7" t="s">
        <v>441</v>
      </c>
      <c r="V111" s="7" t="s">
        <v>442</v>
      </c>
      <c r="W111" s="7" t="str">
        <f>"000000"</f>
        <v>000000</v>
      </c>
      <c r="X111" s="5"/>
      <c r="Y111" s="5"/>
    </row>
    <row r="112" spans="1:25" ht="12.75" customHeight="1">
      <c r="A112" s="7" t="s">
        <v>430</v>
      </c>
      <c r="B112" s="8" t="s">
        <v>531</v>
      </c>
      <c r="C112" s="7">
        <v>1</v>
      </c>
      <c r="D112" s="8" t="s">
        <v>528</v>
      </c>
      <c r="E112" s="9" t="s">
        <v>557</v>
      </c>
      <c r="F112" s="7"/>
      <c r="G112" s="7"/>
      <c r="H112" s="7"/>
      <c r="I112" s="8"/>
      <c r="J112" s="8"/>
      <c r="K112" s="10"/>
      <c r="L112" s="5"/>
      <c r="M112" s="5"/>
      <c r="N112" s="5"/>
      <c r="O112" s="7"/>
      <c r="P112" s="20"/>
      <c r="Q112" s="12"/>
      <c r="R112" s="8"/>
      <c r="S112" s="7"/>
      <c r="T112" s="7"/>
      <c r="U112" s="7"/>
      <c r="V112" s="7"/>
      <c r="W112" s="7"/>
      <c r="X112" s="5"/>
      <c r="Y112" s="5"/>
    </row>
    <row r="113" spans="1:25" ht="44.25" customHeight="1">
      <c r="A113" s="7" t="s">
        <v>268</v>
      </c>
      <c r="B113" s="8" t="s">
        <v>531</v>
      </c>
      <c r="C113" s="7">
        <v>2</v>
      </c>
      <c r="D113" s="8" t="s">
        <v>528</v>
      </c>
      <c r="E113" s="9" t="s">
        <v>548</v>
      </c>
      <c r="F113" s="7" t="s">
        <v>93</v>
      </c>
      <c r="G113" s="7" t="s">
        <v>443</v>
      </c>
      <c r="H113" s="7" t="str">
        <f>"737306147963922762"</f>
        <v>737306147963922762</v>
      </c>
      <c r="I113" s="8" t="s">
        <v>525</v>
      </c>
      <c r="J113" s="8" t="s">
        <v>526</v>
      </c>
      <c r="K113" s="10" t="s">
        <v>527</v>
      </c>
      <c r="L113" s="5">
        <v>10</v>
      </c>
      <c r="M113" s="5">
        <v>10</v>
      </c>
      <c r="N113" s="5">
        <v>0</v>
      </c>
      <c r="O113" s="14" t="s">
        <v>606</v>
      </c>
      <c r="P113" s="20" t="str">
        <f>"15584922175"</f>
        <v>15584922175</v>
      </c>
      <c r="Q113" s="15" t="s">
        <v>605</v>
      </c>
      <c r="R113" s="8" t="s">
        <v>524</v>
      </c>
      <c r="S113" s="7" t="s">
        <v>113</v>
      </c>
      <c r="T113" s="7" t="s">
        <v>444</v>
      </c>
      <c r="U113" s="7" t="s">
        <v>445</v>
      </c>
      <c r="V113" s="7" t="s">
        <v>446</v>
      </c>
      <c r="W113" s="7" t="str">
        <f>"000000"</f>
        <v>000000</v>
      </c>
      <c r="X113" s="5"/>
      <c r="Y113" s="5"/>
    </row>
    <row r="114" spans="1:25" s="3" customFormat="1" ht="12.75" customHeight="1">
      <c r="A114" s="7" t="s">
        <v>451</v>
      </c>
      <c r="B114" s="8" t="s">
        <v>531</v>
      </c>
      <c r="C114" s="7">
        <v>1</v>
      </c>
      <c r="D114" s="8" t="s">
        <v>528</v>
      </c>
      <c r="E114" s="12" t="s">
        <v>564</v>
      </c>
      <c r="F114" s="7" t="s">
        <v>94</v>
      </c>
      <c r="G114" s="7" t="s">
        <v>447</v>
      </c>
      <c r="H114" s="7" t="str">
        <f>"572763366566205189"</f>
        <v>572763366566205189</v>
      </c>
      <c r="I114" s="8" t="s">
        <v>525</v>
      </c>
      <c r="J114" s="8" t="s">
        <v>526</v>
      </c>
      <c r="K114" s="10" t="s">
        <v>527</v>
      </c>
      <c r="L114" s="5">
        <v>17</v>
      </c>
      <c r="M114" s="5">
        <v>17</v>
      </c>
      <c r="N114" s="5">
        <v>0</v>
      </c>
      <c r="O114" s="7" t="s">
        <v>448</v>
      </c>
      <c r="P114" s="20" t="str">
        <f>"18618300979"</f>
        <v>18618300979</v>
      </c>
      <c r="Q114" s="12" t="s">
        <v>607</v>
      </c>
      <c r="R114" s="8" t="s">
        <v>524</v>
      </c>
      <c r="S114" s="7" t="s">
        <v>186</v>
      </c>
      <c r="T114" s="7" t="s">
        <v>187</v>
      </c>
      <c r="U114" s="7" t="s">
        <v>449</v>
      </c>
      <c r="V114" s="7" t="s">
        <v>450</v>
      </c>
      <c r="W114" s="7" t="str">
        <f>"100091"</f>
        <v>100091</v>
      </c>
      <c r="X114" s="5"/>
      <c r="Y114" s="5"/>
    </row>
    <row r="115" spans="1:25" s="3" customFormat="1" ht="12.75" customHeight="1">
      <c r="A115" s="7" t="s">
        <v>452</v>
      </c>
      <c r="B115" s="8" t="s">
        <v>531</v>
      </c>
      <c r="C115" s="7">
        <v>1</v>
      </c>
      <c r="D115" s="8" t="s">
        <v>528</v>
      </c>
      <c r="E115" s="12" t="s">
        <v>565</v>
      </c>
      <c r="F115" s="7"/>
      <c r="G115" s="7"/>
      <c r="H115" s="7"/>
      <c r="I115" s="8"/>
      <c r="J115" s="8"/>
      <c r="K115" s="10"/>
      <c r="L115" s="5"/>
      <c r="M115" s="5"/>
      <c r="N115" s="5"/>
      <c r="O115" s="7"/>
      <c r="P115" s="20"/>
      <c r="Q115" s="12"/>
      <c r="R115" s="8"/>
      <c r="S115" s="7"/>
      <c r="T115" s="7"/>
      <c r="U115" s="7"/>
      <c r="V115" s="7"/>
      <c r="W115" s="7"/>
      <c r="X115" s="5"/>
      <c r="Y115" s="5"/>
    </row>
    <row r="116" spans="1:25" ht="12.75" customHeight="1">
      <c r="A116" s="7" t="s">
        <v>129</v>
      </c>
      <c r="B116" s="8" t="s">
        <v>531</v>
      </c>
      <c r="C116" s="7">
        <v>2</v>
      </c>
      <c r="D116" s="8" t="s">
        <v>528</v>
      </c>
      <c r="E116" s="9" t="s">
        <v>539</v>
      </c>
      <c r="F116" s="7"/>
      <c r="G116" s="7"/>
      <c r="H116" s="7"/>
      <c r="I116" s="8"/>
      <c r="J116" s="8"/>
      <c r="K116" s="10"/>
      <c r="L116" s="5"/>
      <c r="M116" s="5"/>
      <c r="N116" s="5"/>
      <c r="O116" s="7"/>
      <c r="P116" s="20"/>
      <c r="Q116" s="12"/>
      <c r="R116" s="8"/>
      <c r="S116" s="7"/>
      <c r="T116" s="7"/>
      <c r="U116" s="7"/>
      <c r="V116" s="7"/>
      <c r="W116" s="7"/>
      <c r="X116" s="5"/>
      <c r="Y116" s="5"/>
    </row>
    <row r="117" spans="1:25" ht="12.75" customHeight="1">
      <c r="A117" s="7" t="s">
        <v>361</v>
      </c>
      <c r="B117" s="8" t="s">
        <v>531</v>
      </c>
      <c r="C117" s="7">
        <v>3</v>
      </c>
      <c r="D117" s="8" t="s">
        <v>528</v>
      </c>
      <c r="E117" s="9" t="s">
        <v>555</v>
      </c>
      <c r="F117" s="7" t="s">
        <v>95</v>
      </c>
      <c r="G117" s="7" t="s">
        <v>453</v>
      </c>
      <c r="H117" s="7" t="str">
        <f>"735784803451240362"</f>
        <v>735784803451240362</v>
      </c>
      <c r="I117" s="8" t="s">
        <v>525</v>
      </c>
      <c r="J117" s="8" t="s">
        <v>526</v>
      </c>
      <c r="K117" s="10" t="s">
        <v>527</v>
      </c>
      <c r="L117" s="5">
        <v>10</v>
      </c>
      <c r="M117" s="5">
        <v>10</v>
      </c>
      <c r="N117" s="5">
        <v>0</v>
      </c>
      <c r="O117" s="7" t="s">
        <v>454</v>
      </c>
      <c r="P117" s="20" t="str">
        <f>"15508907670"</f>
        <v>15508907670</v>
      </c>
      <c r="Q117" s="12" t="s">
        <v>608</v>
      </c>
      <c r="R117" s="8" t="s">
        <v>524</v>
      </c>
      <c r="S117" s="7" t="s">
        <v>219</v>
      </c>
      <c r="T117" s="7" t="s">
        <v>310</v>
      </c>
      <c r="U117" s="7" t="s">
        <v>455</v>
      </c>
      <c r="V117" s="7" t="s">
        <v>456</v>
      </c>
      <c r="W117" s="7" t="str">
        <f>"000000"</f>
        <v>000000</v>
      </c>
      <c r="X117" s="5"/>
      <c r="Y117" s="5"/>
    </row>
    <row r="118" spans="1:25" ht="12.75" customHeight="1">
      <c r="A118" s="7" t="s">
        <v>460</v>
      </c>
      <c r="B118" s="8" t="s">
        <v>531</v>
      </c>
      <c r="C118" s="7">
        <v>1</v>
      </c>
      <c r="D118" s="8" t="s">
        <v>528</v>
      </c>
      <c r="E118" s="9" t="s">
        <v>558</v>
      </c>
      <c r="F118" s="7" t="s">
        <v>96</v>
      </c>
      <c r="G118" s="7" t="s">
        <v>457</v>
      </c>
      <c r="H118" s="7" t="str">
        <f>"579722092328893611"</f>
        <v>579722092328893611</v>
      </c>
      <c r="I118" s="8" t="s">
        <v>525</v>
      </c>
      <c r="J118" s="8" t="s">
        <v>526</v>
      </c>
      <c r="K118" s="10" t="s">
        <v>527</v>
      </c>
      <c r="L118" s="5">
        <v>13</v>
      </c>
      <c r="M118" s="5">
        <v>13</v>
      </c>
      <c r="N118" s="5">
        <v>0</v>
      </c>
      <c r="O118" s="14" t="s">
        <v>662</v>
      </c>
      <c r="P118" s="20" t="str">
        <f>"16620492007"</f>
        <v>16620492007</v>
      </c>
      <c r="Q118" s="12" t="s">
        <v>609</v>
      </c>
      <c r="R118" s="8" t="s">
        <v>524</v>
      </c>
      <c r="S118" s="7" t="s">
        <v>139</v>
      </c>
      <c r="T118" s="7" t="s">
        <v>276</v>
      </c>
      <c r="U118" s="7" t="s">
        <v>458</v>
      </c>
      <c r="V118" s="7" t="s">
        <v>459</v>
      </c>
      <c r="W118" s="7" t="str">
        <f>"910000"</f>
        <v>910000</v>
      </c>
      <c r="X118" s="5"/>
      <c r="Y118" s="5"/>
    </row>
    <row r="119" spans="1:25" ht="12.75" customHeight="1">
      <c r="A119" s="7" t="s">
        <v>361</v>
      </c>
      <c r="B119" s="8" t="s">
        <v>531</v>
      </c>
      <c r="C119" s="7">
        <v>1</v>
      </c>
      <c r="D119" s="8" t="s">
        <v>528</v>
      </c>
      <c r="E119" s="9" t="s">
        <v>555</v>
      </c>
      <c r="F119" s="7"/>
      <c r="G119" s="7"/>
      <c r="H119" s="7"/>
      <c r="I119" s="8"/>
      <c r="J119" s="8"/>
      <c r="K119" s="10"/>
      <c r="L119" s="5"/>
      <c r="M119" s="5"/>
      <c r="N119" s="5"/>
      <c r="O119" s="7"/>
      <c r="P119" s="20"/>
      <c r="Q119" s="12"/>
      <c r="R119" s="8"/>
      <c r="S119" s="7"/>
      <c r="T119" s="7"/>
      <c r="U119" s="7"/>
      <c r="V119" s="7"/>
      <c r="W119" s="7"/>
      <c r="X119" s="5"/>
      <c r="Y119" s="5"/>
    </row>
    <row r="120" spans="1:25" ht="12.75" customHeight="1">
      <c r="A120" s="7" t="s">
        <v>460</v>
      </c>
      <c r="B120" s="8" t="s">
        <v>531</v>
      </c>
      <c r="C120" s="7">
        <v>1</v>
      </c>
      <c r="D120" s="8" t="s">
        <v>528</v>
      </c>
      <c r="E120" s="9" t="s">
        <v>558</v>
      </c>
      <c r="F120" s="7" t="s">
        <v>97</v>
      </c>
      <c r="G120" s="7" t="s">
        <v>461</v>
      </c>
      <c r="H120" s="7" t="str">
        <f>"572647526136053188"</f>
        <v>572647526136053188</v>
      </c>
      <c r="I120" s="8" t="s">
        <v>525</v>
      </c>
      <c r="J120" s="8" t="s">
        <v>526</v>
      </c>
      <c r="K120" s="10" t="s">
        <v>527</v>
      </c>
      <c r="L120" s="5">
        <v>16</v>
      </c>
      <c r="M120" s="5">
        <v>16</v>
      </c>
      <c r="N120" s="5">
        <v>0</v>
      </c>
      <c r="O120" s="7" t="s">
        <v>462</v>
      </c>
      <c r="P120" s="20" t="str">
        <f>"15959138040"</f>
        <v>15959138040</v>
      </c>
      <c r="Q120" s="12" t="s">
        <v>610</v>
      </c>
      <c r="R120" s="8" t="s">
        <v>524</v>
      </c>
      <c r="S120" s="7" t="s">
        <v>180</v>
      </c>
      <c r="T120" s="7" t="s">
        <v>181</v>
      </c>
      <c r="U120" s="7" t="s">
        <v>182</v>
      </c>
      <c r="V120" s="7" t="s">
        <v>463</v>
      </c>
      <c r="W120" s="7" t="str">
        <f>"000000"</f>
        <v>000000</v>
      </c>
      <c r="X120" s="5"/>
      <c r="Y120" s="5"/>
    </row>
    <row r="121" spans="1:25" ht="12.75" customHeight="1">
      <c r="A121" s="7" t="s">
        <v>128</v>
      </c>
      <c r="B121" s="8" t="s">
        <v>531</v>
      </c>
      <c r="C121" s="7">
        <v>1</v>
      </c>
      <c r="D121" s="8" t="s">
        <v>528</v>
      </c>
      <c r="E121" s="9" t="s">
        <v>538</v>
      </c>
      <c r="F121" s="7"/>
      <c r="G121" s="7"/>
      <c r="H121" s="7"/>
      <c r="I121" s="8"/>
      <c r="J121" s="8"/>
      <c r="K121" s="10"/>
      <c r="L121" s="5"/>
      <c r="M121" s="5"/>
      <c r="N121" s="5"/>
      <c r="O121" s="7"/>
      <c r="P121" s="20"/>
      <c r="Q121" s="12"/>
      <c r="R121" s="8"/>
      <c r="S121" s="7"/>
      <c r="T121" s="7"/>
      <c r="U121" s="7"/>
      <c r="V121" s="7"/>
      <c r="W121" s="7"/>
      <c r="X121" s="5"/>
      <c r="Y121" s="5"/>
    </row>
    <row r="122" spans="1:25" ht="12.75" customHeight="1">
      <c r="A122" s="7" t="s">
        <v>361</v>
      </c>
      <c r="B122" s="8" t="s">
        <v>531</v>
      </c>
      <c r="C122" s="7">
        <v>1</v>
      </c>
      <c r="D122" s="8" t="s">
        <v>528</v>
      </c>
      <c r="E122" s="9" t="s">
        <v>555</v>
      </c>
      <c r="F122" s="7"/>
      <c r="G122" s="7"/>
      <c r="H122" s="7"/>
      <c r="I122" s="8"/>
      <c r="J122" s="8"/>
      <c r="K122" s="10"/>
      <c r="L122" s="5"/>
      <c r="M122" s="5"/>
      <c r="N122" s="5"/>
      <c r="O122" s="7"/>
      <c r="P122" s="20"/>
      <c r="Q122" s="12"/>
      <c r="R122" s="8"/>
      <c r="S122" s="7"/>
      <c r="T122" s="7"/>
      <c r="U122" s="7"/>
      <c r="V122" s="7"/>
      <c r="W122" s="7"/>
      <c r="X122" s="5"/>
      <c r="Y122" s="5"/>
    </row>
    <row r="123" spans="1:25" ht="12.75" customHeight="1">
      <c r="A123" s="7" t="s">
        <v>460</v>
      </c>
      <c r="B123" s="8" t="s">
        <v>531</v>
      </c>
      <c r="C123" s="7">
        <v>1</v>
      </c>
      <c r="D123" s="8" t="s">
        <v>528</v>
      </c>
      <c r="E123" s="9" t="s">
        <v>558</v>
      </c>
      <c r="F123" s="7" t="s">
        <v>98</v>
      </c>
      <c r="G123" s="7" t="s">
        <v>464</v>
      </c>
      <c r="H123" s="7" t="str">
        <f>"579824558142227706"</f>
        <v>579824558142227706</v>
      </c>
      <c r="I123" s="8" t="s">
        <v>525</v>
      </c>
      <c r="J123" s="8" t="s">
        <v>526</v>
      </c>
      <c r="K123" s="10" t="s">
        <v>527</v>
      </c>
      <c r="L123" s="5">
        <v>15</v>
      </c>
      <c r="M123" s="5">
        <v>15</v>
      </c>
      <c r="N123" s="5">
        <v>0</v>
      </c>
      <c r="O123" s="7" t="s">
        <v>465</v>
      </c>
      <c r="P123" s="20" t="str">
        <f>"18252837034"</f>
        <v>18252837034</v>
      </c>
      <c r="Q123" s="12" t="s">
        <v>611</v>
      </c>
      <c r="R123" s="8" t="s">
        <v>524</v>
      </c>
      <c r="S123" s="7" t="s">
        <v>113</v>
      </c>
      <c r="T123" s="7" t="s">
        <v>354</v>
      </c>
      <c r="U123" s="7" t="s">
        <v>466</v>
      </c>
      <c r="V123" s="7" t="s">
        <v>467</v>
      </c>
      <c r="W123" s="7" t="str">
        <f>"226100"</f>
        <v>226100</v>
      </c>
      <c r="X123" s="5"/>
      <c r="Y123" s="5"/>
    </row>
    <row r="124" spans="1:25" ht="12.75" customHeight="1">
      <c r="A124" s="7" t="s">
        <v>128</v>
      </c>
      <c r="B124" s="8" t="s">
        <v>531</v>
      </c>
      <c r="C124" s="7">
        <v>1</v>
      </c>
      <c r="D124" s="8" t="s">
        <v>528</v>
      </c>
      <c r="E124" s="9" t="s">
        <v>538</v>
      </c>
      <c r="F124" s="7"/>
      <c r="G124" s="7"/>
      <c r="H124" s="7"/>
      <c r="I124" s="8"/>
      <c r="J124" s="8"/>
      <c r="K124" s="10"/>
      <c r="L124" s="5"/>
      <c r="M124" s="5"/>
      <c r="N124" s="5"/>
      <c r="O124" s="7"/>
      <c r="P124" s="20"/>
      <c r="Q124" s="12"/>
      <c r="R124" s="8"/>
      <c r="S124" s="7"/>
      <c r="T124" s="7"/>
      <c r="U124" s="7"/>
      <c r="V124" s="7"/>
      <c r="W124" s="7"/>
      <c r="X124" s="5"/>
      <c r="Y124" s="5"/>
    </row>
    <row r="125" spans="1:25" ht="12.75" customHeight="1">
      <c r="A125" s="7" t="s">
        <v>361</v>
      </c>
      <c r="B125" s="8" t="s">
        <v>531</v>
      </c>
      <c r="C125" s="7">
        <v>1</v>
      </c>
      <c r="D125" s="8" t="s">
        <v>528</v>
      </c>
      <c r="E125" s="9" t="s">
        <v>555</v>
      </c>
      <c r="F125" s="7"/>
      <c r="G125" s="7"/>
      <c r="H125" s="7"/>
      <c r="I125" s="8"/>
      <c r="J125" s="8"/>
      <c r="K125" s="10"/>
      <c r="L125" s="5"/>
      <c r="M125" s="5"/>
      <c r="N125" s="5"/>
      <c r="O125" s="7"/>
      <c r="P125" s="20"/>
      <c r="Q125" s="12"/>
      <c r="R125" s="8"/>
      <c r="S125" s="7"/>
      <c r="T125" s="7"/>
      <c r="U125" s="7"/>
      <c r="V125" s="7"/>
      <c r="W125" s="7"/>
      <c r="X125" s="5"/>
      <c r="Y125" s="5"/>
    </row>
    <row r="126" spans="1:25" ht="12.75" customHeight="1">
      <c r="A126" s="7" t="s">
        <v>460</v>
      </c>
      <c r="B126" s="8" t="s">
        <v>531</v>
      </c>
      <c r="C126" s="7">
        <v>1</v>
      </c>
      <c r="D126" s="8" t="s">
        <v>528</v>
      </c>
      <c r="E126" s="9" t="s">
        <v>558</v>
      </c>
      <c r="F126" s="7" t="s">
        <v>99</v>
      </c>
      <c r="G126" s="7" t="s">
        <v>468</v>
      </c>
      <c r="H126" s="7" t="str">
        <f>"735586210322751575"</f>
        <v>735586210322751575</v>
      </c>
      <c r="I126" s="8" t="s">
        <v>525</v>
      </c>
      <c r="J126" s="8" t="s">
        <v>526</v>
      </c>
      <c r="K126" s="10" t="s">
        <v>527</v>
      </c>
      <c r="L126" s="5">
        <v>13</v>
      </c>
      <c r="M126" s="5">
        <v>13</v>
      </c>
      <c r="N126" s="5">
        <v>0</v>
      </c>
      <c r="O126" s="7" t="s">
        <v>469</v>
      </c>
      <c r="P126" s="20" t="str">
        <f>"17748853770"</f>
        <v>17748853770</v>
      </c>
      <c r="Q126" s="2"/>
      <c r="R126" s="8" t="s">
        <v>524</v>
      </c>
      <c r="S126" s="7" t="s">
        <v>470</v>
      </c>
      <c r="T126" s="7" t="s">
        <v>471</v>
      </c>
      <c r="U126" s="7" t="s">
        <v>472</v>
      </c>
      <c r="V126" s="7" t="s">
        <v>473</v>
      </c>
      <c r="W126" s="7" t="str">
        <f>"000000"</f>
        <v>000000</v>
      </c>
      <c r="X126" s="5"/>
      <c r="Y126" s="5"/>
    </row>
    <row r="127" spans="1:25" ht="12.75" customHeight="1">
      <c r="A127" s="7" t="s">
        <v>402</v>
      </c>
      <c r="B127" s="8" t="s">
        <v>531</v>
      </c>
      <c r="C127" s="7">
        <v>1</v>
      </c>
      <c r="D127" s="8" t="s">
        <v>528</v>
      </c>
      <c r="E127" s="9" t="s">
        <v>556</v>
      </c>
      <c r="F127" s="7"/>
      <c r="G127" s="7"/>
      <c r="H127" s="7"/>
      <c r="I127" s="8"/>
      <c r="J127" s="8"/>
      <c r="K127" s="10"/>
      <c r="L127" s="5"/>
      <c r="M127" s="5"/>
      <c r="N127" s="5"/>
      <c r="O127" s="7"/>
      <c r="P127" s="20"/>
      <c r="Q127" s="12"/>
      <c r="R127" s="8"/>
      <c r="S127" s="7"/>
      <c r="T127" s="7"/>
      <c r="U127" s="7"/>
      <c r="V127" s="7"/>
      <c r="W127" s="7"/>
      <c r="X127" s="5"/>
      <c r="Y127" s="5"/>
    </row>
    <row r="128" spans="1:25" ht="12.75" customHeight="1">
      <c r="A128" s="7" t="s">
        <v>460</v>
      </c>
      <c r="B128" s="8" t="s">
        <v>531</v>
      </c>
      <c r="C128" s="7">
        <v>1</v>
      </c>
      <c r="D128" s="8" t="s">
        <v>528</v>
      </c>
      <c r="E128" s="9" t="s">
        <v>558</v>
      </c>
      <c r="F128" s="7" t="s">
        <v>100</v>
      </c>
      <c r="G128" s="7" t="s">
        <v>474</v>
      </c>
      <c r="H128" s="7" t="str">
        <f>"735543266833999413"</f>
        <v>735543266833999413</v>
      </c>
      <c r="I128" s="8" t="s">
        <v>525</v>
      </c>
      <c r="J128" s="8" t="s">
        <v>526</v>
      </c>
      <c r="K128" s="10" t="s">
        <v>527</v>
      </c>
      <c r="L128" s="5">
        <v>13</v>
      </c>
      <c r="M128" s="5">
        <v>13</v>
      </c>
      <c r="N128" s="5">
        <v>0</v>
      </c>
      <c r="O128" s="7" t="s">
        <v>475</v>
      </c>
      <c r="P128" s="20" t="str">
        <f>"18772811592"</f>
        <v>18772811592</v>
      </c>
      <c r="Q128" s="2"/>
      <c r="R128" s="8" t="s">
        <v>524</v>
      </c>
      <c r="S128" s="7" t="s">
        <v>198</v>
      </c>
      <c r="T128" s="7" t="s">
        <v>476</v>
      </c>
      <c r="U128" s="7" t="s">
        <v>477</v>
      </c>
      <c r="V128" s="7" t="s">
        <v>478</v>
      </c>
      <c r="W128" s="7" t="str">
        <f>"000000"</f>
        <v>000000</v>
      </c>
      <c r="X128" s="5"/>
      <c r="Y128" s="5"/>
    </row>
    <row r="129" spans="1:25" ht="12.75" customHeight="1">
      <c r="A129" s="7" t="s">
        <v>128</v>
      </c>
      <c r="B129" s="8" t="s">
        <v>531</v>
      </c>
      <c r="C129" s="7">
        <v>1</v>
      </c>
      <c r="D129" s="8" t="s">
        <v>528</v>
      </c>
      <c r="E129" s="9" t="s">
        <v>538</v>
      </c>
      <c r="F129" s="7"/>
      <c r="G129" s="7"/>
      <c r="H129" s="7"/>
      <c r="I129" s="8"/>
      <c r="J129" s="8"/>
      <c r="K129" s="10"/>
      <c r="L129" s="5"/>
      <c r="M129" s="5"/>
      <c r="N129" s="5"/>
      <c r="O129" s="7"/>
      <c r="P129" s="20"/>
      <c r="Q129" s="12"/>
      <c r="R129" s="8"/>
      <c r="S129" s="7"/>
      <c r="T129" s="7"/>
      <c r="U129" s="7"/>
      <c r="V129" s="7"/>
      <c r="W129" s="7"/>
      <c r="X129" s="5"/>
      <c r="Y129" s="5"/>
    </row>
    <row r="130" spans="1:25" s="3" customFormat="1" ht="12.75" customHeight="1">
      <c r="A130" s="7" t="s">
        <v>484</v>
      </c>
      <c r="B130" s="8" t="s">
        <v>532</v>
      </c>
      <c r="C130" s="7">
        <v>1</v>
      </c>
      <c r="D130" s="8" t="s">
        <v>528</v>
      </c>
      <c r="E130" s="12" t="s">
        <v>563</v>
      </c>
      <c r="F130" s="7" t="s">
        <v>101</v>
      </c>
      <c r="G130" s="7" t="s">
        <v>480</v>
      </c>
      <c r="H130" s="7" t="str">
        <f>"572564711641928087"</f>
        <v>572564711641928087</v>
      </c>
      <c r="I130" s="8" t="s">
        <v>525</v>
      </c>
      <c r="J130" s="8" t="s">
        <v>526</v>
      </c>
      <c r="K130" s="10" t="s">
        <v>527</v>
      </c>
      <c r="L130" s="5">
        <v>13</v>
      </c>
      <c r="M130" s="5">
        <v>13</v>
      </c>
      <c r="N130" s="5">
        <v>0</v>
      </c>
      <c r="O130" s="7" t="s">
        <v>481</v>
      </c>
      <c r="P130" s="20" t="str">
        <f>"13122668738"</f>
        <v>13122668738</v>
      </c>
      <c r="Q130" s="12" t="s">
        <v>636</v>
      </c>
      <c r="R130" s="8" t="s">
        <v>524</v>
      </c>
      <c r="S130" s="7" t="s">
        <v>168</v>
      </c>
      <c r="T130" s="7" t="s">
        <v>169</v>
      </c>
      <c r="U130" s="7" t="s">
        <v>482</v>
      </c>
      <c r="V130" s="7" t="s">
        <v>483</v>
      </c>
      <c r="W130" s="7" t="str">
        <f>"200000"</f>
        <v>200000</v>
      </c>
      <c r="X130" s="5"/>
      <c r="Y130" s="5"/>
    </row>
    <row r="131" spans="1:25" ht="12.75" customHeight="1">
      <c r="A131" s="7" t="s">
        <v>402</v>
      </c>
      <c r="B131" s="8" t="s">
        <v>531</v>
      </c>
      <c r="C131" s="7">
        <v>1</v>
      </c>
      <c r="D131" s="8" t="s">
        <v>528</v>
      </c>
      <c r="E131" s="9" t="s">
        <v>556</v>
      </c>
      <c r="F131" s="7"/>
      <c r="G131" s="7"/>
      <c r="H131" s="7"/>
      <c r="I131" s="8"/>
      <c r="J131" s="8"/>
      <c r="K131" s="10"/>
      <c r="L131" s="5"/>
      <c r="M131" s="5"/>
      <c r="N131" s="5"/>
      <c r="O131" s="7"/>
      <c r="P131" s="20"/>
      <c r="Q131" s="12"/>
      <c r="R131" s="8"/>
      <c r="S131" s="7"/>
      <c r="T131" s="7"/>
      <c r="U131" s="7"/>
      <c r="V131" s="7"/>
      <c r="W131" s="7"/>
      <c r="X131" s="5"/>
      <c r="Y131" s="5"/>
    </row>
    <row r="132" spans="1:25" ht="12.75" customHeight="1">
      <c r="A132" s="7" t="s">
        <v>460</v>
      </c>
      <c r="B132" s="8" t="s">
        <v>531</v>
      </c>
      <c r="C132" s="7">
        <v>2</v>
      </c>
      <c r="D132" s="8" t="s">
        <v>528</v>
      </c>
      <c r="E132" s="9" t="s">
        <v>558</v>
      </c>
      <c r="F132" s="7" t="s">
        <v>102</v>
      </c>
      <c r="G132" s="7" t="s">
        <v>485</v>
      </c>
      <c r="H132" s="7" t="str">
        <f>"577771540426675563"</f>
        <v>577771540426675563</v>
      </c>
      <c r="I132" s="8" t="s">
        <v>525</v>
      </c>
      <c r="J132" s="8" t="s">
        <v>526</v>
      </c>
      <c r="K132" s="10" t="s">
        <v>527</v>
      </c>
      <c r="L132" s="5">
        <v>10</v>
      </c>
      <c r="M132" s="5">
        <v>10</v>
      </c>
      <c r="N132" s="5">
        <v>0</v>
      </c>
      <c r="O132" s="7" t="s">
        <v>486</v>
      </c>
      <c r="P132" s="20" t="str">
        <f>"13183310772"</f>
        <v>13183310772</v>
      </c>
      <c r="Q132" s="12" t="s">
        <v>612</v>
      </c>
      <c r="R132" s="8" t="s">
        <v>524</v>
      </c>
      <c r="S132" s="7" t="s">
        <v>198</v>
      </c>
      <c r="T132" s="7" t="s">
        <v>487</v>
      </c>
      <c r="U132" s="7" t="s">
        <v>488</v>
      </c>
      <c r="V132" s="7" t="s">
        <v>489</v>
      </c>
      <c r="W132" s="7" t="str">
        <f>"465200"</f>
        <v>465200</v>
      </c>
      <c r="X132" s="5"/>
      <c r="Y132" s="5"/>
    </row>
    <row r="133" spans="1:25" ht="12.75" customHeight="1">
      <c r="A133" s="7" t="s">
        <v>479</v>
      </c>
      <c r="B133" s="8" t="s">
        <v>531</v>
      </c>
      <c r="C133" s="7">
        <v>1</v>
      </c>
      <c r="D133" s="8" t="s">
        <v>528</v>
      </c>
      <c r="E133" s="9" t="s">
        <v>559</v>
      </c>
      <c r="F133" s="7" t="s">
        <v>103</v>
      </c>
      <c r="G133" s="7" t="s">
        <v>490</v>
      </c>
      <c r="H133" s="7" t="str">
        <f>"577841750053976782"</f>
        <v>577841750053976782</v>
      </c>
      <c r="I133" s="8" t="s">
        <v>525</v>
      </c>
      <c r="J133" s="8" t="s">
        <v>526</v>
      </c>
      <c r="K133" s="10" t="s">
        <v>527</v>
      </c>
      <c r="L133" s="5">
        <v>12</v>
      </c>
      <c r="M133" s="5">
        <v>12</v>
      </c>
      <c r="N133" s="5">
        <v>0</v>
      </c>
      <c r="O133" s="14" t="s">
        <v>634</v>
      </c>
      <c r="P133" s="20" t="str">
        <f>"13934644270"</f>
        <v>13934644270</v>
      </c>
      <c r="Q133" s="12" t="s">
        <v>635</v>
      </c>
      <c r="R133" s="8" t="s">
        <v>524</v>
      </c>
      <c r="S133" s="7" t="s">
        <v>259</v>
      </c>
      <c r="T133" s="7" t="s">
        <v>260</v>
      </c>
      <c r="U133" s="7" t="s">
        <v>491</v>
      </c>
      <c r="V133" s="7" t="s">
        <v>492</v>
      </c>
      <c r="W133" s="7" t="str">
        <f>"000000"</f>
        <v>000000</v>
      </c>
      <c r="X133" s="5"/>
      <c r="Y133" s="5"/>
    </row>
    <row r="134" spans="1:25" ht="12.75" customHeight="1">
      <c r="A134" s="7" t="s">
        <v>156</v>
      </c>
      <c r="B134" s="8" t="s">
        <v>531</v>
      </c>
      <c r="C134" s="7">
        <v>1</v>
      </c>
      <c r="D134" s="8" t="s">
        <v>528</v>
      </c>
      <c r="E134" s="9" t="s">
        <v>543</v>
      </c>
      <c r="F134" s="7"/>
      <c r="G134" s="7"/>
      <c r="H134" s="7"/>
      <c r="I134" s="8"/>
      <c r="J134" s="8"/>
      <c r="K134" s="10"/>
      <c r="L134" s="5"/>
      <c r="M134" s="5"/>
      <c r="N134" s="5"/>
      <c r="O134" s="7"/>
      <c r="P134" s="20"/>
      <c r="Q134" s="12"/>
      <c r="R134" s="8"/>
      <c r="S134" s="7"/>
      <c r="T134" s="7"/>
      <c r="U134" s="7"/>
      <c r="V134" s="7"/>
      <c r="W134" s="7"/>
      <c r="X134" s="5"/>
      <c r="Y134" s="5"/>
    </row>
    <row r="135" spans="1:25" ht="12.75" customHeight="1">
      <c r="A135" s="7" t="s">
        <v>460</v>
      </c>
      <c r="B135" s="8" t="s">
        <v>531</v>
      </c>
      <c r="C135" s="7">
        <v>2</v>
      </c>
      <c r="D135" s="8" t="s">
        <v>528</v>
      </c>
      <c r="E135" s="9" t="s">
        <v>558</v>
      </c>
      <c r="F135" s="7" t="s">
        <v>104</v>
      </c>
      <c r="G135" s="7" t="s">
        <v>493</v>
      </c>
      <c r="H135" s="7" t="str">
        <f>"727676290386069112"</f>
        <v>727676290386069112</v>
      </c>
      <c r="I135" s="8" t="s">
        <v>525</v>
      </c>
      <c r="J135" s="8" t="s">
        <v>526</v>
      </c>
      <c r="K135" s="10" t="s">
        <v>527</v>
      </c>
      <c r="L135" s="5">
        <v>11</v>
      </c>
      <c r="M135" s="5">
        <v>11</v>
      </c>
      <c r="N135" s="5">
        <v>0</v>
      </c>
      <c r="O135" s="14" t="s">
        <v>615</v>
      </c>
      <c r="P135" s="20" t="str">
        <f>"13433566289"</f>
        <v>13433566289</v>
      </c>
      <c r="Q135" s="12" t="s">
        <v>613</v>
      </c>
      <c r="R135" s="8" t="s">
        <v>524</v>
      </c>
      <c r="S135" s="7" t="s">
        <v>139</v>
      </c>
      <c r="T135" s="7" t="s">
        <v>494</v>
      </c>
      <c r="U135" s="7" t="s">
        <v>495</v>
      </c>
      <c r="V135" s="7" t="s">
        <v>496</v>
      </c>
      <c r="W135" s="7" t="str">
        <f>"516001"</f>
        <v>516001</v>
      </c>
      <c r="X135" s="5"/>
      <c r="Y135" s="5"/>
    </row>
    <row r="136" spans="1:25" ht="12.75" customHeight="1">
      <c r="A136" s="7" t="s">
        <v>402</v>
      </c>
      <c r="B136" s="8" t="s">
        <v>531</v>
      </c>
      <c r="C136" s="7">
        <v>1</v>
      </c>
      <c r="D136" s="8" t="s">
        <v>528</v>
      </c>
      <c r="E136" s="9" t="s">
        <v>556</v>
      </c>
      <c r="F136" s="7"/>
      <c r="G136" s="7"/>
      <c r="H136" s="7"/>
      <c r="I136" s="8"/>
      <c r="J136" s="8"/>
      <c r="K136" s="10"/>
      <c r="L136" s="5"/>
      <c r="M136" s="5"/>
      <c r="N136" s="5"/>
      <c r="O136" s="7"/>
      <c r="P136" s="20"/>
      <c r="Q136" s="12"/>
      <c r="R136" s="8"/>
      <c r="S136" s="7"/>
      <c r="T136" s="7"/>
      <c r="U136" s="7"/>
      <c r="V136" s="7"/>
      <c r="W136" s="7"/>
      <c r="X136" s="5"/>
      <c r="Y136" s="5"/>
    </row>
    <row r="137" spans="1:25" ht="12.75" customHeight="1">
      <c r="A137" s="7" t="s">
        <v>479</v>
      </c>
      <c r="B137" s="8" t="s">
        <v>531</v>
      </c>
      <c r="C137" s="7">
        <v>1</v>
      </c>
      <c r="D137" s="8" t="s">
        <v>528</v>
      </c>
      <c r="E137" s="9" t="s">
        <v>559</v>
      </c>
      <c r="F137" s="7" t="s">
        <v>105</v>
      </c>
      <c r="G137" s="7" t="s">
        <v>497</v>
      </c>
      <c r="H137" s="7" t="str">
        <f>"735223330499356853"</f>
        <v>735223330499356853</v>
      </c>
      <c r="I137" s="8" t="s">
        <v>525</v>
      </c>
      <c r="J137" s="8" t="s">
        <v>526</v>
      </c>
      <c r="K137" s="10" t="s">
        <v>527</v>
      </c>
      <c r="L137" s="5">
        <v>14</v>
      </c>
      <c r="M137" s="5">
        <v>14</v>
      </c>
      <c r="N137" s="5">
        <v>0</v>
      </c>
      <c r="O137" s="7" t="s">
        <v>498</v>
      </c>
      <c r="P137" s="20" t="str">
        <f>"18811773138"</f>
        <v>18811773138</v>
      </c>
      <c r="Q137" s="12" t="s">
        <v>632</v>
      </c>
      <c r="R137" s="8" t="s">
        <v>524</v>
      </c>
      <c r="S137" s="7" t="s">
        <v>186</v>
      </c>
      <c r="T137" s="7" t="s">
        <v>187</v>
      </c>
      <c r="U137" s="7" t="s">
        <v>449</v>
      </c>
      <c r="V137" s="7" t="s">
        <v>499</v>
      </c>
      <c r="W137" s="7" t="str">
        <f>"000000"</f>
        <v>000000</v>
      </c>
      <c r="X137" s="5"/>
      <c r="Y137" s="5"/>
    </row>
    <row r="138" spans="1:25" ht="12.75" customHeight="1">
      <c r="A138" s="7" t="s">
        <v>460</v>
      </c>
      <c r="B138" s="8" t="s">
        <v>531</v>
      </c>
      <c r="C138" s="7">
        <v>1</v>
      </c>
      <c r="D138" s="8" t="s">
        <v>528</v>
      </c>
      <c r="E138" s="9" t="s">
        <v>558</v>
      </c>
      <c r="F138" s="7"/>
      <c r="G138" s="7"/>
      <c r="H138" s="7"/>
      <c r="I138" s="8"/>
      <c r="J138" s="8"/>
      <c r="K138" s="10"/>
      <c r="L138" s="5"/>
      <c r="M138" s="5"/>
      <c r="N138" s="5"/>
      <c r="O138" s="7"/>
      <c r="P138" s="20"/>
      <c r="Q138" s="12"/>
      <c r="R138" s="8"/>
      <c r="S138" s="7"/>
      <c r="T138" s="7"/>
      <c r="U138" s="7"/>
      <c r="V138" s="7"/>
      <c r="W138" s="7"/>
      <c r="X138" s="5"/>
      <c r="Y138" s="5"/>
    </row>
    <row r="139" spans="1:25" ht="12.75" customHeight="1">
      <c r="A139" s="7" t="s">
        <v>402</v>
      </c>
      <c r="B139" s="8" t="s">
        <v>531</v>
      </c>
      <c r="C139" s="7">
        <v>1</v>
      </c>
      <c r="D139" s="8" t="s">
        <v>528</v>
      </c>
      <c r="E139" s="9" t="s">
        <v>556</v>
      </c>
      <c r="F139" s="7"/>
      <c r="G139" s="7"/>
      <c r="H139" s="7"/>
      <c r="I139" s="8"/>
      <c r="J139" s="8"/>
      <c r="K139" s="10"/>
      <c r="L139" s="5"/>
      <c r="M139" s="5"/>
      <c r="N139" s="5"/>
      <c r="O139" s="7"/>
      <c r="P139" s="20"/>
      <c r="Q139" s="12"/>
      <c r="R139" s="8"/>
      <c r="S139" s="7"/>
      <c r="T139" s="7"/>
      <c r="U139" s="7"/>
      <c r="V139" s="7"/>
      <c r="W139" s="7"/>
      <c r="X139" s="5"/>
      <c r="Y139" s="5"/>
    </row>
    <row r="140" spans="1:25" ht="12.75" customHeight="1">
      <c r="A140" s="7" t="s">
        <v>460</v>
      </c>
      <c r="B140" s="8" t="s">
        <v>531</v>
      </c>
      <c r="C140" s="7">
        <v>1</v>
      </c>
      <c r="D140" s="8" t="s">
        <v>528</v>
      </c>
      <c r="E140" s="9" t="s">
        <v>558</v>
      </c>
      <c r="F140" s="7" t="s">
        <v>106</v>
      </c>
      <c r="G140" s="7" t="s">
        <v>500</v>
      </c>
      <c r="H140" s="7" t="str">
        <f>"577745943206490789"</f>
        <v>577745943206490789</v>
      </c>
      <c r="I140" s="8" t="s">
        <v>525</v>
      </c>
      <c r="J140" s="8" t="s">
        <v>526</v>
      </c>
      <c r="K140" s="10" t="s">
        <v>527</v>
      </c>
      <c r="L140" s="5">
        <v>13</v>
      </c>
      <c r="M140" s="5">
        <v>13</v>
      </c>
      <c r="N140" s="5">
        <v>0</v>
      </c>
      <c r="O140" s="7" t="s">
        <v>501</v>
      </c>
      <c r="P140" s="20" t="str">
        <f>"15622769488"</f>
        <v>15622769488</v>
      </c>
      <c r="Q140" s="12" t="s">
        <v>614</v>
      </c>
      <c r="R140" s="8" t="s">
        <v>524</v>
      </c>
      <c r="S140" s="7" t="s">
        <v>139</v>
      </c>
      <c r="T140" s="7" t="s">
        <v>276</v>
      </c>
      <c r="U140" s="7" t="s">
        <v>502</v>
      </c>
      <c r="V140" s="7" t="s">
        <v>503</v>
      </c>
      <c r="W140" s="7" t="str">
        <f>"510900"</f>
        <v>510900</v>
      </c>
      <c r="X140" s="5"/>
      <c r="Y140" s="5"/>
    </row>
    <row r="141" spans="1:25" ht="12.75" customHeight="1">
      <c r="A141" s="7" t="s">
        <v>402</v>
      </c>
      <c r="B141" s="8" t="s">
        <v>531</v>
      </c>
      <c r="C141" s="7">
        <v>1</v>
      </c>
      <c r="D141" s="8" t="s">
        <v>528</v>
      </c>
      <c r="E141" s="9" t="s">
        <v>556</v>
      </c>
      <c r="F141" s="7"/>
      <c r="G141" s="7"/>
      <c r="H141" s="7"/>
      <c r="I141" s="8"/>
      <c r="J141" s="8"/>
      <c r="K141" s="10"/>
      <c r="L141" s="5"/>
      <c r="M141" s="5"/>
      <c r="N141" s="5"/>
      <c r="O141" s="7"/>
      <c r="P141" s="20"/>
      <c r="Q141" s="12"/>
      <c r="R141" s="8"/>
      <c r="S141" s="7"/>
      <c r="T141" s="7"/>
      <c r="U141" s="7"/>
      <c r="V141" s="7"/>
      <c r="W141" s="7"/>
      <c r="X141" s="5"/>
      <c r="Y141" s="5"/>
    </row>
    <row r="142" spans="1:25" ht="12.75" customHeight="1">
      <c r="A142" s="7" t="s">
        <v>460</v>
      </c>
      <c r="B142" s="8" t="s">
        <v>531</v>
      </c>
      <c r="C142" s="7">
        <v>1</v>
      </c>
      <c r="D142" s="8" t="s">
        <v>528</v>
      </c>
      <c r="E142" s="9" t="s">
        <v>558</v>
      </c>
      <c r="F142" s="7" t="s">
        <v>107</v>
      </c>
      <c r="G142" s="7" t="s">
        <v>504</v>
      </c>
      <c r="H142" s="7" t="str">
        <f>"735124194452681960"</f>
        <v>735124194452681960</v>
      </c>
      <c r="I142" s="8" t="s">
        <v>525</v>
      </c>
      <c r="J142" s="8" t="s">
        <v>526</v>
      </c>
      <c r="K142" s="10" t="s">
        <v>527</v>
      </c>
      <c r="L142" s="5">
        <v>13</v>
      </c>
      <c r="M142" s="5">
        <v>13</v>
      </c>
      <c r="N142" s="5">
        <v>0</v>
      </c>
      <c r="O142" s="7" t="s">
        <v>505</v>
      </c>
      <c r="P142" s="20" t="str">
        <f>"13908213626"</f>
        <v>13908213626</v>
      </c>
      <c r="Q142" s="12" t="s">
        <v>616</v>
      </c>
      <c r="R142" s="8" t="s">
        <v>524</v>
      </c>
      <c r="S142" s="7" t="s">
        <v>219</v>
      </c>
      <c r="T142" s="7" t="s">
        <v>310</v>
      </c>
      <c r="U142" s="7" t="s">
        <v>311</v>
      </c>
      <c r="V142" s="7" t="s">
        <v>506</v>
      </c>
      <c r="W142" s="7" t="str">
        <f>"611730"</f>
        <v>611730</v>
      </c>
      <c r="X142" s="5"/>
      <c r="Y142" s="5"/>
    </row>
    <row r="143" spans="1:25" ht="12.75" customHeight="1">
      <c r="A143" s="7" t="s">
        <v>402</v>
      </c>
      <c r="B143" s="8" t="s">
        <v>531</v>
      </c>
      <c r="C143" s="7">
        <v>1</v>
      </c>
      <c r="D143" s="8" t="s">
        <v>528</v>
      </c>
      <c r="E143" s="9" t="s">
        <v>556</v>
      </c>
      <c r="F143" s="7"/>
      <c r="G143" s="7"/>
      <c r="H143" s="7"/>
      <c r="I143" s="8"/>
      <c r="J143" s="8"/>
      <c r="K143" s="10"/>
      <c r="L143" s="5"/>
      <c r="M143" s="5"/>
      <c r="N143" s="5"/>
      <c r="O143" s="7"/>
      <c r="P143" s="20"/>
      <c r="Q143" s="12"/>
      <c r="R143" s="8"/>
      <c r="S143" s="7"/>
      <c r="T143" s="7"/>
      <c r="U143" s="7"/>
      <c r="V143" s="7"/>
      <c r="W143" s="7"/>
      <c r="X143" s="5"/>
      <c r="Y143" s="5"/>
    </row>
    <row r="144" spans="1:25" ht="12.75" customHeight="1">
      <c r="A144" s="7" t="s">
        <v>511</v>
      </c>
      <c r="B144" s="8" t="s">
        <v>531</v>
      </c>
      <c r="C144" s="7">
        <v>1</v>
      </c>
      <c r="D144" s="8" t="s">
        <v>528</v>
      </c>
      <c r="E144" s="9" t="s">
        <v>560</v>
      </c>
      <c r="F144" s="7" t="s">
        <v>108</v>
      </c>
      <c r="G144" s="7" t="s">
        <v>507</v>
      </c>
      <c r="H144" s="7" t="str">
        <f>"708947714066015280"</f>
        <v>708947714066015280</v>
      </c>
      <c r="I144" s="8" t="s">
        <v>525</v>
      </c>
      <c r="J144" s="8" t="s">
        <v>526</v>
      </c>
      <c r="K144" s="10" t="s">
        <v>527</v>
      </c>
      <c r="L144" s="5">
        <v>11</v>
      </c>
      <c r="M144" s="5">
        <v>11</v>
      </c>
      <c r="N144" s="5">
        <v>0</v>
      </c>
      <c r="O144" s="7" t="s">
        <v>508</v>
      </c>
      <c r="P144" s="20" t="str">
        <f>"18162722139"</f>
        <v>18162722139</v>
      </c>
      <c r="Q144" s="12" t="s">
        <v>617</v>
      </c>
      <c r="R144" s="8" t="s">
        <v>524</v>
      </c>
      <c r="S144" s="7" t="s">
        <v>213</v>
      </c>
      <c r="T144" s="7" t="s">
        <v>214</v>
      </c>
      <c r="U144" s="7" t="s">
        <v>509</v>
      </c>
      <c r="V144" s="7" t="s">
        <v>510</v>
      </c>
      <c r="W144" s="7" t="str">
        <f>"430061"</f>
        <v>430061</v>
      </c>
      <c r="X144" s="5"/>
      <c r="Y144" s="5"/>
    </row>
    <row r="145" spans="1:25" ht="12.75" customHeight="1">
      <c r="A145" s="7" t="s">
        <v>517</v>
      </c>
      <c r="B145" s="8" t="s">
        <v>534</v>
      </c>
      <c r="C145" s="7">
        <v>1</v>
      </c>
      <c r="D145" s="8" t="s">
        <v>528</v>
      </c>
      <c r="E145" s="9" t="s">
        <v>561</v>
      </c>
      <c r="F145" s="7" t="s">
        <v>109</v>
      </c>
      <c r="G145" s="7" t="s">
        <v>512</v>
      </c>
      <c r="H145" s="7" t="str">
        <f>"704538529194891360"</f>
        <v>704538529194891360</v>
      </c>
      <c r="I145" s="8" t="s">
        <v>525</v>
      </c>
      <c r="J145" s="8" t="s">
        <v>526</v>
      </c>
      <c r="K145" s="10" t="s">
        <v>527</v>
      </c>
      <c r="L145" s="5">
        <v>12</v>
      </c>
      <c r="M145" s="5">
        <v>12</v>
      </c>
      <c r="N145" s="5">
        <v>0</v>
      </c>
      <c r="O145" s="7" t="s">
        <v>513</v>
      </c>
      <c r="P145" s="20" t="str">
        <f>"13588273191"</f>
        <v>13588273191</v>
      </c>
      <c r="Q145" s="12" t="s">
        <v>633</v>
      </c>
      <c r="R145" s="8" t="s">
        <v>524</v>
      </c>
      <c r="S145" s="7" t="s">
        <v>119</v>
      </c>
      <c r="T145" s="7" t="s">
        <v>514</v>
      </c>
      <c r="U145" s="7" t="s">
        <v>515</v>
      </c>
      <c r="V145" s="7" t="s">
        <v>516</v>
      </c>
      <c r="W145" s="7" t="str">
        <f>"000000"</f>
        <v>000000</v>
      </c>
      <c r="X145" s="5"/>
      <c r="Y145" s="5"/>
    </row>
    <row r="146" spans="1:25" ht="12.75" customHeight="1">
      <c r="A146" s="7" t="s">
        <v>523</v>
      </c>
      <c r="B146" s="8" t="s">
        <v>535</v>
      </c>
      <c r="C146" s="7">
        <v>1</v>
      </c>
      <c r="D146" s="8" t="s">
        <v>528</v>
      </c>
      <c r="E146" s="9" t="s">
        <v>562</v>
      </c>
      <c r="F146" s="7" t="s">
        <v>110</v>
      </c>
      <c r="G146" s="7" t="s">
        <v>518</v>
      </c>
      <c r="H146" s="7" t="str">
        <f>"574787924370099060"</f>
        <v>574787924370099060</v>
      </c>
      <c r="I146" s="8" t="s">
        <v>525</v>
      </c>
      <c r="J146" s="8" t="s">
        <v>526</v>
      </c>
      <c r="K146" s="10" t="s">
        <v>527</v>
      </c>
      <c r="L146" s="5">
        <v>10</v>
      </c>
      <c r="M146" s="5">
        <v>10</v>
      </c>
      <c r="N146" s="5">
        <v>0</v>
      </c>
      <c r="O146" s="7" t="s">
        <v>519</v>
      </c>
      <c r="P146" s="20" t="str">
        <f>"13656208786"</f>
        <v>13656208786</v>
      </c>
      <c r="Q146" s="12" t="s">
        <v>618</v>
      </c>
      <c r="R146" s="8" t="s">
        <v>524</v>
      </c>
      <c r="S146" s="7" t="s">
        <v>113</v>
      </c>
      <c r="T146" s="7" t="s">
        <v>520</v>
      </c>
      <c r="U146" s="7" t="s">
        <v>521</v>
      </c>
      <c r="V146" s="7" t="s">
        <v>522</v>
      </c>
      <c r="W146" s="7" t="str">
        <f>"215000"</f>
        <v>215000</v>
      </c>
      <c r="X146" s="5"/>
      <c r="Y146" s="5"/>
    </row>
    <row r="147" spans="1:23" ht="12.75" customHeight="1">
      <c r="A147" s="17" t="s">
        <v>643</v>
      </c>
      <c r="B147" s="8" t="s">
        <v>535</v>
      </c>
      <c r="C147" s="7">
        <v>1</v>
      </c>
      <c r="D147" s="8" t="s">
        <v>528</v>
      </c>
      <c r="E147" s="1" t="s">
        <v>644</v>
      </c>
      <c r="F147" s="17" t="s">
        <v>640</v>
      </c>
      <c r="G147" t="s">
        <v>645</v>
      </c>
      <c r="H147" s="1" t="s">
        <v>646</v>
      </c>
      <c r="I147" s="8" t="s">
        <v>525</v>
      </c>
      <c r="J147" s="8" t="s">
        <v>526</v>
      </c>
      <c r="K147" s="10" t="s">
        <v>527</v>
      </c>
      <c r="L147" s="5">
        <v>6</v>
      </c>
      <c r="M147" s="5">
        <v>6</v>
      </c>
      <c r="N147" s="5">
        <v>0</v>
      </c>
      <c r="O147" s="7" t="s">
        <v>641</v>
      </c>
      <c r="P147" s="20">
        <v>18811490090</v>
      </c>
      <c r="Q147" s="18" t="s">
        <v>642</v>
      </c>
      <c r="R147" s="8" t="s">
        <v>524</v>
      </c>
      <c r="S147" s="7" t="s">
        <v>647</v>
      </c>
      <c r="T147" s="7" t="s">
        <v>187</v>
      </c>
      <c r="U147" s="7" t="s">
        <v>648</v>
      </c>
      <c r="V147" s="7" t="s">
        <v>649</v>
      </c>
      <c r="W147" s="7" t="str">
        <f>"000000"</f>
        <v>000000</v>
      </c>
    </row>
  </sheetData>
  <sheetProtection/>
  <mergeCells count="1">
    <mergeCell ref="A1:Y1"/>
  </mergeCells>
  <conditionalFormatting sqref="F1:F65536">
    <cfRule type="duplicateValues" priority="2" dxfId="0" stopIfTrue="1">
      <formula>AND(COUNTIF($F$1:$F$65536,F1)&gt;1,NOT(ISBLANK(F1)))</formula>
    </cfRule>
  </conditionalFormatting>
  <conditionalFormatting sqref="V1:V146 V148:V65536">
    <cfRule type="duplicateValues" priority="1" dxfId="0" stopIfTrue="1">
      <formula>AND(COUNTIF($V$1:$V$146,V1)+COUNTIF($V$148:$V$65536,V1)&gt;1,NOT(ISBLANK(V1)))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</dc:creator>
  <cp:keywords/>
  <dc:description/>
  <cp:lastModifiedBy>huan</cp:lastModifiedBy>
  <dcterms:created xsi:type="dcterms:W3CDTF">2019-12-06T06:53:44Z</dcterms:created>
  <dcterms:modified xsi:type="dcterms:W3CDTF">2019-12-06T09:42:28Z</dcterms:modified>
  <cp:category/>
  <cp:version/>
  <cp:contentType/>
  <cp:contentStatus/>
</cp:coreProperties>
</file>